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cost" sheetId="1" state="visible" r:id="rId2"/>
    <sheet name="Foglio1" sheetId="2" state="visible" r:id="rId3"/>
    <sheet name="art. 33 - aum" sheetId="3" state="visible" r:id="rId4"/>
    <sheet name="risp limite 2016" sheetId="4" state="visible" r:id="rId5"/>
    <sheet name="aum. c. 1 lett b)" sheetId="5" state="visible" r:id="rId6"/>
    <sheet name="DIFF b3-B1 E D3-D1" sheetId="6" state="visible" r:id="rId7"/>
  </sheets>
  <definedNames>
    <definedName function="false" hidden="false" localSheetId="1" name="_xlnm._FilterDatabase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<sst xmlns="http://schemas.openxmlformats.org/spreadsheetml/2006/main" count="204" uniqueCount="146">
  <si>
    <t xml:space="preserve">RIFERIMENTO CONTRATTUALE  CCNL 16/11/2022</t>
  </si>
  <si>
    <t xml:space="preserve">RISORSE STABILI</t>
  </si>
  <si>
    <t xml:space="preserve">Art. 79 c. 1</t>
  </si>
  <si>
    <r>
      <rPr>
        <sz val="10"/>
        <rFont val="Arial Narrow"/>
        <family val="2"/>
        <charset val="1"/>
      </rPr>
      <t xml:space="preserve">risorse art</t>
    </r>
    <r>
      <rPr>
        <i val="true"/>
        <sz val="10"/>
        <rFont val="Arial Narrow"/>
        <family val="2"/>
        <charset val="1"/>
      </rPr>
      <t xml:space="preserve">. 67 c.1 e 2 , CCNL 2016/2018</t>
    </r>
  </si>
  <si>
    <r>
      <rPr>
        <sz val="10"/>
        <rFont val="Arial Narrow"/>
        <family val="2"/>
        <charset val="1"/>
      </rPr>
      <t xml:space="preserve">RIA E ASSEGNI AD PERSONAM PERSONALE CESSATO - </t>
    </r>
    <r>
      <rPr>
        <i val="true"/>
        <sz val="10"/>
        <rFont val="Arial Narrow"/>
        <family val="2"/>
        <charset val="1"/>
      </rPr>
      <t xml:space="preserve">(art. 67, c. 2, CCNL 2016-2018)</t>
    </r>
  </si>
  <si>
    <t xml:space="preserve">INCREMENTO DELLE DOTAZIONI ORGANICHE – ART. 79 COMMA 1 LETT. C) NUOVE ASSUNZIONI ART. 33 D.L. n. 34/2018</t>
  </si>
  <si>
    <t xml:space="preserve">TOTALE RISORSE STABILI INCLUSE NEL LIMITE ART. 23, C.2 DLGS 75/2017</t>
  </si>
  <si>
    <t xml:space="preserve">incremento € 83,20 per dipendente in servizio al 31/12/2015</t>
  </si>
  <si>
    <t xml:space="preserve">Incremento € 84,50 per dipendente al 31/12/2018, a valere dal 2021 </t>
  </si>
  <si>
    <t xml:space="preserve">RIDETERMINAZIONE PER INCREMENTO STIPENDIO (art. 67 c. 2 lett. B CCNL 2016/2018)</t>
  </si>
  <si>
    <t xml:space="preserve">RIDETERMINAZIONE PER INCREMENTO STIPENDIO (art. 79  c. 1 lett. b)</t>
  </si>
  <si>
    <t xml:space="preserve">Differenze stipendiali tra B3 e B1 e tra D3 e D1 – dal 1.4.2023</t>
  </si>
  <si>
    <t xml:space="preserve">TOTALE RISORSE STABILI ESCLUSE NEL LIMITE ART. 23, C.2 DLGS 75/2017</t>
  </si>
  <si>
    <t xml:space="preserve">TOTALE RISORSE STABILI</t>
  </si>
  <si>
    <t xml:space="preserve">RISORSE VARIABILI</t>
  </si>
  <si>
    <t xml:space="preserve">Art. 79 c. 2 lett. a)</t>
  </si>
  <si>
    <r>
      <rPr>
        <sz val="10"/>
        <rFont val="Arial Narrow"/>
        <family val="2"/>
        <charset val="1"/>
      </rPr>
      <t xml:space="preserve">SPONSORIZZAZIONI, ACCORDI COLLABORAZIONE, ECC. se ordinariamente rese -</t>
    </r>
    <r>
      <rPr>
        <i val="true"/>
        <sz val="10"/>
        <rFont val="Arial Narrow"/>
        <family val="2"/>
        <charset val="1"/>
      </rPr>
      <t xml:space="preserve">  ART.67 C. 3 lett. A CCNL 2016/2018</t>
    </r>
  </si>
  <si>
    <r>
      <rPr>
        <sz val="10"/>
        <rFont val="Arial Narrow"/>
        <family val="2"/>
        <charset val="1"/>
      </rPr>
      <t xml:space="preserve">RISPARMI DA PIANI RAZIONALIZZAZIONE E RIQUALIFICAZIONE SPESA -</t>
    </r>
    <r>
      <rPr>
        <i val="true"/>
        <sz val="10"/>
        <rFont val="Arial Narrow"/>
        <family val="2"/>
        <charset val="1"/>
      </rPr>
      <t xml:space="preserve"> ART. 67 C.3 lett. B – CCNL 2016/2018</t>
    </r>
  </si>
  <si>
    <r>
      <rPr>
        <sz val="10"/>
        <rFont val="Arial Narrow"/>
        <family val="2"/>
        <charset val="1"/>
      </rPr>
      <t xml:space="preserve">SPECIFICHE DISPOSIZIONI DI LEGGE (specificare se RECUPERO EVASIONE ICI, INCENTIVI FUNZIONI TECNICHE AVVOCATURA CIVICA, ISTAT) </t>
    </r>
    <r>
      <rPr>
        <i val="true"/>
        <sz val="10"/>
        <rFont val="Arial Narrow"/>
        <family val="2"/>
        <charset val="1"/>
      </rPr>
      <t xml:space="preserve">ART. 67 C. 3 lett. C – CCNL 2016/2018</t>
    </r>
  </si>
  <si>
    <r>
      <rPr>
        <sz val="10"/>
        <rFont val="Arial Narrow"/>
        <family val="2"/>
        <charset val="1"/>
      </rPr>
      <t xml:space="preserve">RIA E ASSEGNI AD PERSONAM PERSONALE CESSATO quota parte anno cessazione</t>
    </r>
    <r>
      <rPr>
        <i val="true"/>
        <sz val="10"/>
        <rFont val="Arial Narrow"/>
        <family val="2"/>
        <charset val="1"/>
      </rPr>
      <t xml:space="preserve"> ART.67 C.3 lett.D - CCNL 2016/2018</t>
    </r>
  </si>
  <si>
    <r>
      <rPr>
        <sz val="10"/>
        <rFont val="Arial Narrow"/>
        <family val="2"/>
        <charset val="1"/>
      </rPr>
      <t xml:space="preserve">MESSI NOTIFICATORI - </t>
    </r>
    <r>
      <rPr>
        <i val="true"/>
        <sz val="10"/>
        <rFont val="Arial Narrow"/>
        <family val="2"/>
        <charset val="1"/>
      </rPr>
      <t xml:space="preserve">(ART. 54, CCNL 14.9.2000) ART.67 C.3 lett. F – CCNL 2016/2018</t>
    </r>
  </si>
  <si>
    <r>
      <rPr>
        <sz val="10"/>
        <rFont val="Arial Narrow"/>
        <family val="2"/>
        <charset val="1"/>
      </rPr>
      <t xml:space="preserve">PERSONALE CASE DA GIOCO </t>
    </r>
    <r>
      <rPr>
        <i val="true"/>
        <sz val="10"/>
        <rFont val="Arial Narrow"/>
        <family val="2"/>
        <charset val="1"/>
      </rPr>
      <t xml:space="preserve">ART.67 C. 3 lett. G – CCNL 2016/2018</t>
    </r>
  </si>
  <si>
    <r>
      <rPr>
        <sz val="10"/>
        <rFont val="Arial Narrow"/>
        <family val="2"/>
        <charset val="1"/>
      </rPr>
      <t xml:space="preserve">INTEGRAZIONE 1,2% MS 1997  </t>
    </r>
    <r>
      <rPr>
        <i val="true"/>
        <sz val="10"/>
        <rFont val="Arial Narrow"/>
        <family val="2"/>
        <charset val="1"/>
      </rPr>
      <t xml:space="preserve">ART. 79 COMMA 2 LETTERA B)</t>
    </r>
  </si>
  <si>
    <t xml:space="preserve">SCELTE ORGANIZZATIVE GESTIONALI E DI POLITICA RETRIBUTIVA - ART. 79 COMMA 2 LETTERA C) (OBIETTIVI ANCHE DI MANTENIMENTO NEL PIANO PERFORMANCE)</t>
  </si>
  <si>
    <t xml:space="preserve">SCELTE ORGANIZZATIVE GESTIONALI E DI POLITICA RETRIBUTIVA  - ARTT. 79, COMMA 2, LETT. C) E 98, COMMA 1, LETT. C) - PROVENTI C.D.S. </t>
  </si>
  <si>
    <r>
      <rPr>
        <sz val="10"/>
        <rFont val="Arial Narrow"/>
        <family val="2"/>
        <charset val="1"/>
      </rPr>
      <t xml:space="preserve">INCREMENTO PER PROCESSI DECENTRAMENTO E TRASFERIMENTO FUNZIONI quota parte anno di trasferimento </t>
    </r>
    <r>
      <rPr>
        <i val="true"/>
        <sz val="10"/>
        <rFont val="Arial Narrow"/>
        <family val="2"/>
        <charset val="1"/>
      </rPr>
      <t xml:space="preserve">ART.67 C. 3 lett. K- CCNL 2016/2018</t>
    </r>
  </si>
  <si>
    <t xml:space="preserve">TOTALE RISORSE VARIABILI INCLUSE NEL LIMITE ART. 23, C.2 DLGS 75/2017</t>
  </si>
  <si>
    <r>
      <rPr>
        <sz val="9"/>
        <color rgb="FF000000"/>
        <rFont val="Arial"/>
        <family val="0"/>
        <charset val="1"/>
      </rPr>
      <t xml:space="preserve">SPONSORIZZAZIONI, NUOVE CONVENZIONI, ACCORDI COLLABORAZIONE, ECC. - </t>
    </r>
    <r>
      <rPr>
        <sz val="8"/>
        <color rgb="FF000000"/>
        <rFont val="Arial"/>
        <family val="0"/>
        <charset val="1"/>
      </rPr>
      <t xml:space="preserve">ART. 43, L. 449/1997 - ART. 67 CO. 3 LETT. A) – ATTIVITTA' NON ORDINARIAMENTE RESE </t>
    </r>
  </si>
  <si>
    <r>
      <rPr>
        <sz val="10"/>
        <rFont val="Arial Narrow"/>
        <family val="2"/>
        <charset val="1"/>
      </rPr>
      <t xml:space="preserve">RISPARMI DA PIANI RAZIONALIZZAZIONE E RIQUALIFICAZIONE SPESA se prevalente coinvolgimento del personale - </t>
    </r>
    <r>
      <rPr>
        <i val="true"/>
        <sz val="10"/>
        <rFont val="Arial Narrow"/>
        <family val="2"/>
        <charset val="1"/>
      </rPr>
      <t xml:space="preserve">(ART. 15, COMMA 1, lett. K); ART. 16, COMMI 4 E 5, DL 98/2011) ART. 67 C.3 lett. B – CCNL 2016/2018 </t>
    </r>
  </si>
  <si>
    <t xml:space="preserve">SPECIFICHE DISPOSIZIONI DI LEGGE ART. 67 C. 3 lett. C – CCNL 2016/2018 Incentivi Entrate</t>
  </si>
  <si>
    <t xml:space="preserve">SPECIFICHE DISPOSIZIONI DI LEGGE (AVVOCATURA sentenze favorevoli, INCENTIVI FUNZIONI TECNICHE DLGS 50/2016 dal 2018 – proventi codice della strada) ART. 67 C. 3 lett. C – CCNL 2016/2019</t>
  </si>
  <si>
    <t xml:space="preserve">SOMME RECUPERATE PER INCARICHI EXTRAISTITUZIONALI ART. 53 C.7 DLGS 165/2001</t>
  </si>
  <si>
    <t xml:space="preserve">TRATTAMENTO ACCESSORIO A CARICO DI FINANZIAMENTI EUROPEI</t>
  </si>
  <si>
    <t xml:space="preserve">0,22% MONTE SALARI 2018 QUOTA FONDO - ART. 79 COMMA 3 E 5 CCNL 2019/2021</t>
  </si>
  <si>
    <t xml:space="preserve">ECONOMIE FONDO STRAORDINARIO CONFLUITE - ART. 79 COMMA 2 LETTERA D)</t>
  </si>
  <si>
    <t xml:space="preserve"> QUOTA RELATIVA ANNO 2021 E 2022 INCREMENTO ART. 79 COMMA 1 LETTERA B) E COMMA 3 CCNL 2019/2021 - 84,50 EURO A DIPENDENTE AL 31/12/2018  e 0,22% MONTE SALARI 2018</t>
  </si>
  <si>
    <t xml:space="preserve">ECONOMIE FONDO ANNO PRECEDENTE - ART. 68 COMMA 1 - SOLO PROVENIENTI DA PARTE STABILE (ART. 67 COMMA 1 E COMMA 2)</t>
  </si>
  <si>
    <t xml:space="preserve">TOTALE RISORSE VARIABILI ESCLUSE NEL LIMITE ART. 23, C.2 DLGS 75/2017</t>
  </si>
  <si>
    <t xml:space="preserve">TOTALE RISORSE VARIABILI</t>
  </si>
  <si>
    <t xml:space="preserve">TOTALE COMPLESSIVO FONDO RISORSE DECENTRATE</t>
  </si>
  <si>
    <t xml:space="preserve">DECURTAZIONI</t>
  </si>
  <si>
    <r>
      <rPr>
        <sz val="10"/>
        <rFont val="Arial Narrow"/>
        <family val="2"/>
        <charset val="1"/>
      </rPr>
      <t xml:space="preserve">DECURTAZIONE CONSOLIDATA 2011-2014</t>
    </r>
    <r>
      <rPr>
        <i val="true"/>
        <sz val="10"/>
        <rFont val="Arial Narrow"/>
        <family val="2"/>
        <charset val="1"/>
      </rPr>
      <t xml:space="preserve"> (II parte ART.9 c.2-bis DL 78/2010) solo su parte stabile circ. RGS 13/2016</t>
    </r>
  </si>
  <si>
    <t xml:space="preserve">ALTRE DECURTAZIONI </t>
  </si>
  <si>
    <t xml:space="preserve">DECURTAZIONE O MARGINE DA OPERARE PER RISPETTO DEL LIMITE ART.23 C.2 DLGS 75/2017</t>
  </si>
  <si>
    <t xml:space="preserve">TOTALE FONDO DECURTATO </t>
  </si>
  <si>
    <t xml:space="preserve">DEFINIZIONE DELLE RISORSE</t>
  </si>
  <si>
    <t xml:space="preserve">RISORSE VARIABILI (voce 42)</t>
  </si>
  <si>
    <t xml:space="preserve">RISORSE VARIABILI </t>
  </si>
  <si>
    <t xml:space="preserve">RIA PERSONALE CESSATO</t>
  </si>
  <si>
    <t xml:space="preserve">STROPPA ANGELA</t>
  </si>
  <si>
    <t xml:space="preserve">FONDO POSIZIONI ORGANIZZATIVE</t>
  </si>
  <si>
    <t xml:space="preserve">fondo</t>
  </si>
  <si>
    <t xml:space="preserve">retr ris 15%</t>
  </si>
  <si>
    <t xml:space="preserve">retr posizione</t>
  </si>
  <si>
    <t xml:space="preserve">ART. 33 D.L. 34/2019</t>
  </si>
  <si>
    <t xml:space="preserve">FONDO RISORSE DECENTRATE ANNO 2018</t>
  </si>
  <si>
    <t xml:space="preserve">n. dipendenti al 31.12.2018 - escluso segretario</t>
  </si>
  <si>
    <t xml:space="preserve">da tab. 12 Conto annuale 2018</t>
  </si>
  <si>
    <t xml:space="preserve">valore medio pro-capite</t>
  </si>
  <si>
    <t xml:space="preserve">FONDO RISORSE DECENTRATE ANNO 2022</t>
  </si>
  <si>
    <t xml:space="preserve">n. dipendenti al 31.12.2022 - escluso segretario</t>
  </si>
  <si>
    <t xml:space="preserve">differenza personale dipendente al 31.12</t>
  </si>
  <si>
    <t xml:space="preserve">aumento art. 33</t>
  </si>
  <si>
    <t xml:space="preserve">C1</t>
  </si>
  <si>
    <t xml:space="preserve">RIFERIMENTO CONTRATTUALE                     CCNL 21/05/2018</t>
  </si>
  <si>
    <t xml:space="preserve">Art. 67, comma 1  CCNL 21/05/2018  UNICO IMPORTO CONSOLIDATO 2017</t>
  </si>
  <si>
    <r>
      <rPr>
        <sz val="10"/>
        <rFont val="Arial Narrow"/>
        <family val="2"/>
        <charset val="1"/>
      </rPr>
      <t xml:space="preserve">INCREMENTI CCNL 2002-05 - </t>
    </r>
    <r>
      <rPr>
        <i val="true"/>
        <sz val="10"/>
        <rFont val="Arial Narrow"/>
        <family val="2"/>
        <charset val="1"/>
      </rPr>
      <t xml:space="preserve">(ART. 32 CC. 1,2,7) COMPRESO 0,20% ALTE PROFESSIONALITA' </t>
    </r>
  </si>
  <si>
    <r>
      <rPr>
        <sz val="10"/>
        <rFont val="Arial Narrow"/>
        <family val="2"/>
        <charset val="1"/>
      </rPr>
      <t xml:space="preserve">INCREMENTI CCNL 2004-05 - </t>
    </r>
    <r>
      <rPr>
        <i val="true"/>
        <sz val="10"/>
        <rFont val="Arial Narrow"/>
        <family val="2"/>
        <charset val="1"/>
      </rPr>
      <t xml:space="preserve">(ART. 4. CC. 1,4,5 PARTE FISSA)</t>
    </r>
  </si>
  <si>
    <r>
      <rPr>
        <sz val="10"/>
        <rFont val="Arial Narrow"/>
        <family val="2"/>
        <charset val="1"/>
      </rPr>
      <t xml:space="preserve">INCREMENTI CCNL 2006-09 - </t>
    </r>
    <r>
      <rPr>
        <i val="true"/>
        <sz val="10"/>
        <rFont val="Arial Narrow"/>
        <family val="2"/>
        <charset val="1"/>
      </rPr>
      <t xml:space="preserve">(ART. 8. CC. 2,5,6,7 PARTE FISSA)</t>
    </r>
  </si>
  <si>
    <r>
      <rPr>
        <sz val="10"/>
        <rFont val="Arial Narrow"/>
        <family val="2"/>
        <charset val="1"/>
      </rPr>
      <t xml:space="preserve">RIDETERMINAZIONE PER INCREMENTO STIPENDIO - </t>
    </r>
    <r>
      <rPr>
        <i val="true"/>
        <sz val="10"/>
        <rFont val="Arial Narrow"/>
        <family val="2"/>
        <charset val="1"/>
      </rPr>
      <t xml:space="preserve">(DICHIARAZIONE CONGIUNTA N.14 CCNL 2002-05 - N.1 CCNL 2008-09) </t>
    </r>
  </si>
  <si>
    <r>
      <rPr>
        <sz val="10"/>
        <rFont val="Arial Narrow"/>
        <family val="2"/>
        <charset val="1"/>
      </rPr>
      <t xml:space="preserve">RIA E ASSEGNI AD PERSONAM PERSONALE CESSATO - </t>
    </r>
    <r>
      <rPr>
        <i val="true"/>
        <sz val="10"/>
        <rFont val="Arial Narrow"/>
        <family val="2"/>
        <charset val="1"/>
      </rPr>
      <t xml:space="preserve">(ART. 4, C.2, CCNL 2000-01) - DAL 2011</t>
    </r>
  </si>
  <si>
    <t xml:space="preserve">RISPARMI EX ART. 2 C. 3 D.LGS 165/2001</t>
  </si>
  <si>
    <r>
      <rPr>
        <sz val="10"/>
        <rFont val="Arial Narrow"/>
        <family val="2"/>
        <charset val="1"/>
      </rPr>
      <t xml:space="preserve">INCREMENTO PER PROCESSI DECENTRAMENTO E TRASFERIMENTO FUNZIONI - </t>
    </r>
    <r>
      <rPr>
        <i val="true"/>
        <sz val="10"/>
        <rFont val="Arial Narrow"/>
        <family val="2"/>
        <charset val="1"/>
      </rPr>
      <t xml:space="preserve">(ART.15, C.1, lett. L), CCNL 1998-2001)</t>
    </r>
  </si>
  <si>
    <r>
      <rPr>
        <sz val="10"/>
        <rFont val="Arial Narrow"/>
        <family val="2"/>
        <charset val="1"/>
      </rPr>
      <t xml:space="preserve">INCREMENTO PER RIDUZIONE STABILE STRAORDINARIO - </t>
    </r>
    <r>
      <rPr>
        <i val="true"/>
        <sz val="10"/>
        <rFont val="Arial Narrow"/>
        <family val="2"/>
        <charset val="1"/>
      </rPr>
      <t xml:space="preserve">(ART. 14 C.1 CCNL 1998-2001)</t>
    </r>
  </si>
  <si>
    <r>
      <rPr>
        <sz val="10"/>
        <rFont val="Arial Narrow"/>
        <family val="2"/>
        <charset val="1"/>
      </rPr>
      <t xml:space="preserve">INCREMENTO PER RIORGANIZZAZIONI CON AUMENTO DOTAZIONE ORGANICA - </t>
    </r>
    <r>
      <rPr>
        <i val="true"/>
        <sz val="10"/>
        <rFont val="Arial Narrow"/>
        <family val="2"/>
        <charset val="1"/>
      </rPr>
      <t xml:space="preserve">(ART.15, C.5, CCNL 1998-2001 PARTE FISSA)</t>
    </r>
  </si>
  <si>
    <t xml:space="preserve">RIDUZIONI PERSONALE ATA, POSIZONI ORGANIZZATIVE, ESTERNALIZZAZIONI</t>
  </si>
  <si>
    <t xml:space="preserve">TOTALE IMPORTO UNICO CONSOLIDATO 2017</t>
  </si>
  <si>
    <t xml:space="preserve">Art. 67, comma 2  CCNL 21/05/2018  RISORSE STABILI</t>
  </si>
  <si>
    <t xml:space="preserve">Art. 67, comma 3  e art. 68, comma 1 CCNL 21/05/2018  RISORSE VARIABILI</t>
  </si>
  <si>
    <t xml:space="preserve">ECONOMIE FONDO ANNO PRECEDENTE - QUOTA RELATIVA ANNO 2021 E 2022 INCREMENTO ART. 79 COMMA 1 LETTERA B) E COMMA 3 CCNL 2019/2021 - 84,50 EURO A DIPENDENTE AL 31/12/2018  e 0,22% MONTE SALARI 2018</t>
  </si>
  <si>
    <r>
      <rPr>
        <sz val="10"/>
        <rFont val="Arial Narrow"/>
        <family val="2"/>
        <charset val="1"/>
      </rPr>
      <t xml:space="preserve">ECONOMIE FONDO ANNO PRECEDENTE solo se di parte stabile – </t>
    </r>
    <r>
      <rPr>
        <i val="true"/>
        <sz val="10"/>
        <rFont val="Arial Narrow"/>
        <family val="2"/>
        <charset val="1"/>
      </rPr>
      <t xml:space="preserve">ART.68 C.1 – CCNL 2016/2018</t>
    </r>
  </si>
  <si>
    <t xml:space="preserve">SOMMA DECURTAZIONI SU RISORSE STABILI (voci 44+45)</t>
  </si>
  <si>
    <t xml:space="preserve">VERIFICA DEL LIMITE Art. 23 comma 2 Dlgs 75/2017</t>
  </si>
  <si>
    <t xml:space="preserve">TOTALE FONDO RISORSE DECENTRATE DECURTATO (voce 47)</t>
  </si>
  <si>
    <t xml:space="preserve">IMPORTO VOCI ESCLUSE DAL LIMITE (voce 21+ voce 41)</t>
  </si>
  <si>
    <r>
      <rPr>
        <b val="true"/>
        <sz val="10"/>
        <rFont val="Arial Narrow"/>
        <family val="2"/>
        <charset val="1"/>
      </rPr>
      <t xml:space="preserve">TOTALE FONDO RISORSE DECENTRATE DA SOTTOPORRE A VERIFICA </t>
    </r>
    <r>
      <rPr>
        <sz val="10"/>
        <rFont val="Arial Narrow"/>
        <family val="2"/>
        <charset val="1"/>
      </rPr>
      <t xml:space="preserve">solo voci soggette a limite (voce 48 - voce 49)</t>
    </r>
  </si>
  <si>
    <t xml:space="preserve">IMPORTO DESTINATO PER RETRIBUZIONE POSIZIONI ORGANIZZATIVE E RISULTATO </t>
  </si>
  <si>
    <t xml:space="preserve">TRATT. ACCESSORIO SEGRETARIO COMUNALE </t>
  </si>
  <si>
    <t xml:space="preserve">FONDO STRAORDINARIO</t>
  </si>
  <si>
    <t xml:space="preserve">ART. 33 DL 34/2019 – aumento limite anno 2016</t>
  </si>
  <si>
    <t xml:space="preserve">RISPETTO DEL LIMITE </t>
  </si>
  <si>
    <t xml:space="preserve">personale al 31.12.2018</t>
  </si>
  <si>
    <t xml:space="preserve">n. dipendenti</t>
  </si>
  <si>
    <t xml:space="preserve">Anno 2021-2022</t>
  </si>
  <si>
    <t xml:space="preserve">MONTE SALARI 2018</t>
  </si>
  <si>
    <t xml:space="preserve">escluso segretario comunale</t>
  </si>
  <si>
    <t xml:space="preserve">dati elaborati da conto annuale 2018</t>
  </si>
  <si>
    <t xml:space="preserve">stipendi</t>
  </si>
  <si>
    <t xml:space="preserve">TABELLA PER L'AUMENTO 0,22% MONTE SALARI 2018</t>
  </si>
  <si>
    <t xml:space="preserve">stip. tempo determ.</t>
  </si>
  <si>
    <t xml:space="preserve">ind. Vigilanza</t>
  </si>
  <si>
    <t xml:space="preserve">ind. Comparto</t>
  </si>
  <si>
    <t xml:space="preserve">DA RIPARTIRE TRA PO E FONDO</t>
  </si>
  <si>
    <t xml:space="preserve">ind. Rischio/disagio</t>
  </si>
  <si>
    <t xml:space="preserve">ANNO  2021</t>
  </si>
  <si>
    <t xml:space="preserve">ind. Responsabilità</t>
  </si>
  <si>
    <t xml:space="preserve">TOTALE RISORSE SOGGETTE A LIMITE DIPENDENTI ANNO 2021</t>
  </si>
  <si>
    <t xml:space="preserve">retrib. P.O.</t>
  </si>
  <si>
    <t xml:space="preserve">F.DO P.O. ANNO 2021</t>
  </si>
  <si>
    <t xml:space="preserve">produttività</t>
  </si>
  <si>
    <t xml:space="preserve">ANNO 2023</t>
  </si>
  <si>
    <t xml:space="preserve">altre indennità</t>
  </si>
  <si>
    <t xml:space="preserve">QUOTA 0,22% ASSEGNATA A FONDO </t>
  </si>
  <si>
    <t xml:space="preserve">straordinario</t>
  </si>
  <si>
    <t xml:space="preserve">QUOTA 0,22% ASSEGNATA A P.O.</t>
  </si>
  <si>
    <t xml:space="preserve">per P.V.</t>
  </si>
  <si>
    <t xml:space="preserve">n. dipendenti al 31.12.2023 - escluso segretario</t>
  </si>
  <si>
    <t xml:space="preserve">aumento art. 79 c. 1 lett. C</t>
  </si>
  <si>
    <t xml:space="preserve">Quota di risorse già a carico del bilancio, corrispondente alle differenze stipendiali tra B3 e B1 e tra D3 e D1- TABELLARE  CCNL 16.11.2022</t>
  </si>
  <si>
    <t xml:space="preserve">posizione GIURIDICA al 31.3.2023</t>
  </si>
  <si>
    <t xml:space="preserve">posizione economica al 31.3.2023</t>
  </si>
  <si>
    <t xml:space="preserve">INSERIRE QUI num. dipend. IN SERVIZIO ALLA DATA DEL 1.4.2023 CON INQUADRAMENTO GIURIDICO B3 O D3</t>
  </si>
  <si>
    <t xml:space="preserve">tot costo per singola categoria economica</t>
  </si>
  <si>
    <t xml:space="preserve">posizione economica</t>
  </si>
  <si>
    <t xml:space="preserve">tab al  1.01.21 con ELEMENTO PEREQUATIVO</t>
  </si>
  <si>
    <t xml:space="preserve">tab al  1.01.21 con 13° calcolato con ELEMENTO PEREQUATIVO + 13a mensilità</t>
  </si>
  <si>
    <t xml:space="preserve">B3</t>
  </si>
  <si>
    <t xml:space="preserve">b3</t>
  </si>
  <si>
    <t xml:space="preserve">b1</t>
  </si>
  <si>
    <t xml:space="preserve">b4</t>
  </si>
  <si>
    <t xml:space="preserve">b2</t>
  </si>
  <si>
    <t xml:space="preserve">b5</t>
  </si>
  <si>
    <t xml:space="preserve">b6</t>
  </si>
  <si>
    <t xml:space="preserve">b7</t>
  </si>
  <si>
    <t xml:space="preserve">b8</t>
  </si>
  <si>
    <t xml:space="preserve">D3</t>
  </si>
  <si>
    <t xml:space="preserve">d3</t>
  </si>
  <si>
    <t xml:space="preserve">d4</t>
  </si>
  <si>
    <t xml:space="preserve">d5</t>
  </si>
  <si>
    <t xml:space="preserve">d6</t>
  </si>
  <si>
    <t xml:space="preserve">d1</t>
  </si>
  <si>
    <t xml:space="preserve">d7</t>
  </si>
  <si>
    <t xml:space="preserve">d2</t>
  </si>
  <si>
    <t xml:space="preserve">TOT. GENERALE COSTO differenze stipendiali tra B3 e B1 e tra D3 e D1</t>
  </si>
  <si>
    <t xml:space="preserve">SOMMA DA INSERIRE NELLA COSTITUZIONE DEL FONDO DELL'ANNO 2023 ALLA VOCE "Art. 79 c. 1 BIS CCNL 2022 – Differenze stipendiali tra B3 e B1 e tra D3 e D1"</t>
  </si>
  <si>
    <t xml:space="preserve">,</t>
  </si>
</sst>
</file>

<file path=xl/styles.xml><?xml version="1.0" encoding="utf-8"?>
<styleSheet xmlns="http://schemas.openxmlformats.org/spreadsheetml/2006/main">
  <numFmts count="19">
    <numFmt numFmtId="164" formatCode="General"/>
    <numFmt numFmtId="165" formatCode="_-[$€-2]\ * #,##0.00_-;\-[$€-2]\ * #,##0.00_-;_-[$€-2]\ * \-??_-"/>
    <numFmt numFmtId="166" formatCode="_-&quot;€ &quot;* #,##0.00_-;&quot;-€ &quot;* #,##0.00_-;_-&quot;€ &quot;* \-??_-;_-@_-"/>
    <numFmt numFmtId="167" formatCode="@"/>
    <numFmt numFmtId="168" formatCode="_-[$€-410]\ * #,##0.00_-;\-[$€-410]\ * #,##0.00_-;_-[$€-410]\ * \-??_-;_-@_-"/>
    <numFmt numFmtId="169" formatCode="_-* #,##0.00\ [$€-410]_-;\-* #,##0.00\ [$€-410]_-;_-* \-??\ [$€-410]_-;_-@_-"/>
    <numFmt numFmtId="170" formatCode="#,##0.00_ ;\-#,##0.00\ "/>
    <numFmt numFmtId="171" formatCode="0.00"/>
    <numFmt numFmtId="172" formatCode="#,##0.00&quot; €&quot;"/>
    <numFmt numFmtId="173" formatCode="0.00%"/>
    <numFmt numFmtId="174" formatCode="0%"/>
    <numFmt numFmtId="175" formatCode="#,##0.00&quot; €&quot;;\-#,##0.00&quot; €&quot;"/>
    <numFmt numFmtId="176" formatCode="#,##0.00\ [$€-1007];\-#,##0.00\ [$€-1007]"/>
    <numFmt numFmtId="177" formatCode="[$€-410]\ #,##0.00\ ;\-[$€-410]\ #,##0.00\ ;[$€-410]&quot; -&quot;00\ ;@\ "/>
    <numFmt numFmtId="178" formatCode="0\ ;\-0\ ;&quot; - &quot;;@\ "/>
    <numFmt numFmtId="179" formatCode="#,##0.00"/>
    <numFmt numFmtId="180" formatCode="[$€-410]\ #,##0.00;\-[$€-410]\ #,##0.00"/>
    <numFmt numFmtId="181" formatCode="#,##0.00\ [$€-1007]\ ;\-#,##0.00\ [$€-1007]\ ;&quot; -&quot;00\ [$€-1007]\ ;@\ "/>
    <numFmt numFmtId="182" formatCode="[$€-410]\ #,##0.00;[RED]\-[$€-410]\ #,##0.00"/>
  </numFmts>
  <fonts count="3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  <font>
      <b val="true"/>
      <i val="true"/>
      <sz val="12"/>
      <name val="Arial Narrow"/>
      <family val="2"/>
      <charset val="1"/>
    </font>
    <font>
      <sz val="12"/>
      <name val="Calibri"/>
      <family val="2"/>
      <charset val="1"/>
    </font>
    <font>
      <b val="true"/>
      <i val="true"/>
      <sz val="10"/>
      <name val="Arial Narrow"/>
      <family val="2"/>
      <charset val="1"/>
    </font>
    <font>
      <sz val="10"/>
      <name val="Arial Narrow"/>
      <family val="2"/>
      <charset val="1"/>
    </font>
    <font>
      <i val="true"/>
      <sz val="10"/>
      <name val="Arial Narrow"/>
      <family val="2"/>
      <charset val="1"/>
    </font>
    <font>
      <b val="true"/>
      <sz val="10"/>
      <name val="Arial Narrow"/>
      <family val="2"/>
      <charset val="1"/>
    </font>
    <font>
      <sz val="10"/>
      <color rgb="FF000000"/>
      <name val="Arial Narrow"/>
      <family val="2"/>
      <charset val="1"/>
    </font>
    <font>
      <sz val="9"/>
      <color rgb="FF000000"/>
      <name val="Arial"/>
      <family val="0"/>
      <charset val="1"/>
    </font>
    <font>
      <sz val="8"/>
      <color rgb="FF000000"/>
      <name val="Arial"/>
      <family val="0"/>
      <charset val="1"/>
    </font>
    <font>
      <b val="true"/>
      <sz val="10"/>
      <color rgb="FFFF0000"/>
      <name val="Arial Narrow"/>
      <family val="2"/>
      <charset val="1"/>
    </font>
    <font>
      <b val="true"/>
      <sz val="10"/>
      <color rgb="FFC9211E"/>
      <name val="Arial Narrow"/>
      <family val="2"/>
      <charset val="1"/>
    </font>
    <font>
      <b val="true"/>
      <sz val="10"/>
      <color rgb="FF000000"/>
      <name val="Arial Narrow"/>
      <family val="2"/>
      <charset val="1"/>
    </font>
    <font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0"/>
      <color rgb="FFFFFFFF"/>
      <name val="Arial Narrow"/>
      <family val="2"/>
      <charset val="1"/>
    </font>
    <font>
      <b val="true"/>
      <sz val="11"/>
      <name val="Calibri"/>
      <family val="2"/>
      <charset val="1"/>
    </font>
    <font>
      <sz val="12"/>
      <color rgb="FF000000"/>
      <name val="Tahoma"/>
      <family val="2"/>
      <charset val="1"/>
    </font>
    <font>
      <b val="true"/>
      <sz val="12"/>
      <color rgb="FF000000"/>
      <name val="Tahoma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00"/>
      <name val="Tahoma"/>
      <family val="2"/>
      <charset val="1"/>
    </font>
    <font>
      <sz val="10"/>
      <color rgb="FF00000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9DC3E6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953734"/>
        <bgColor rgb="FF993366"/>
      </patternFill>
    </fill>
    <fill>
      <patternFill patternType="solid">
        <fgColor rgb="FF92D050"/>
        <bgColor rgb="FF969696"/>
      </patternFill>
    </fill>
    <fill>
      <patternFill patternType="solid">
        <fgColor rgb="FFD6E3BC"/>
        <bgColor rgb="FFDEEBF7"/>
      </patternFill>
    </fill>
    <fill>
      <patternFill patternType="solid">
        <fgColor rgb="FF99CCFF"/>
        <bgColor rgb="FF9DC3E6"/>
      </patternFill>
    </fill>
    <fill>
      <patternFill patternType="solid">
        <fgColor rgb="FFFFF2CC"/>
        <bgColor rgb="FFFFFFFF"/>
      </patternFill>
    </fill>
    <fill>
      <patternFill patternType="solid">
        <fgColor rgb="FFFFCC00"/>
        <bgColor rgb="FFFFFF00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medium"/>
      <bottom style="medium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2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1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10" fillId="0" borderId="1" xfId="2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6" fontId="10" fillId="0" borderId="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2" borderId="2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2" fillId="2" borderId="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3" fillId="0" borderId="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2" borderId="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2" borderId="1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4" fillId="0" borderId="1" xfId="2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2" borderId="1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8" fillId="0" borderId="1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3" borderId="1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8" fillId="3" borderId="1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8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2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70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2" borderId="1" xfId="2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2" fillId="2" borderId="1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2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3" fillId="0" borderId="3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4" fillId="0" borderId="1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7" fontId="10" fillId="0" borderId="1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2" fillId="0" borderId="1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2" fillId="0" borderId="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8" fillId="2" borderId="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2" borderId="1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6" fillId="2" borderId="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5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5" fillId="0" borderId="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8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6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13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7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18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2" fontId="13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3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7" fillId="0" borderId="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7" fillId="4" borderId="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29" fillId="8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4" fontId="3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8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8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8" fillId="8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31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7" fontId="31" fillId="9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8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8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28" fillId="8" borderId="12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9" fontId="33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8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8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8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8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8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8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8" fillId="8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28" fillId="10" borderId="1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bottom" textRotation="0" wrapText="true" indent="0" shrinkToFit="true" readingOrder="1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uro" xfId="20"/>
    <cellStyle name="Normale 2" xfId="21"/>
    <cellStyle name="Valuta 2" xfId="22"/>
    <cellStyle name="Excel Built-in Comma [0] 1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DC3E6"/>
      <rgbColor rgb="FF808080"/>
      <rgbColor rgb="FF9999FF"/>
      <rgbColor rgb="FF953734"/>
      <rgbColor rgb="FFFFF2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6E3B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50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C36" activeCellId="0" sqref="C36"/>
    </sheetView>
  </sheetViews>
  <sheetFormatPr defaultColWidth="8.8671875" defaultRowHeight="15" zeroHeight="false" outlineLevelRow="0" outlineLevelCol="0"/>
  <cols>
    <col collapsed="false" customWidth="true" hidden="false" outlineLevel="0" max="1" min="1" style="1" width="20.29"/>
    <col collapsed="false" customWidth="true" hidden="false" outlineLevel="0" max="2" min="2" style="2" width="103"/>
    <col collapsed="false" customWidth="true" hidden="false" outlineLevel="0" max="3" min="3" style="2" width="13.29"/>
    <col collapsed="false" customWidth="false" hidden="false" outlineLevel="0" max="241" min="4" style="2" width="8.86"/>
    <col collapsed="false" customWidth="true" hidden="false" outlineLevel="0" max="242" min="242" style="2" width="22.7"/>
    <col collapsed="false" customWidth="true" hidden="false" outlineLevel="0" max="243" min="243" style="2" width="4.29"/>
    <col collapsed="false" customWidth="true" hidden="false" outlineLevel="0" max="244" min="244" style="2" width="103"/>
    <col collapsed="false" customWidth="true" hidden="false" outlineLevel="0" max="245" min="245" style="2" width="14.01"/>
    <col collapsed="false" customWidth="true" hidden="false" outlineLevel="0" max="247" min="246" style="2" width="14.15"/>
    <col collapsed="false" customWidth="true" hidden="false" outlineLevel="0" max="248" min="248" style="2" width="13.57"/>
    <col collapsed="false" customWidth="true" hidden="false" outlineLevel="0" max="250" min="249" style="2" width="13.29"/>
    <col collapsed="false" customWidth="true" hidden="false" outlineLevel="0" max="251" min="251" style="2" width="13.7"/>
    <col collapsed="false" customWidth="true" hidden="false" outlineLevel="0" max="252" min="252" style="2" width="13.01"/>
    <col collapsed="false" customWidth="false" hidden="false" outlineLevel="0" max="497" min="253" style="2" width="8.86"/>
    <col collapsed="false" customWidth="true" hidden="false" outlineLevel="0" max="498" min="498" style="2" width="22.7"/>
    <col collapsed="false" customWidth="true" hidden="false" outlineLevel="0" max="499" min="499" style="2" width="4.29"/>
    <col collapsed="false" customWidth="true" hidden="false" outlineLevel="0" max="500" min="500" style="2" width="103"/>
    <col collapsed="false" customWidth="true" hidden="false" outlineLevel="0" max="501" min="501" style="2" width="14.01"/>
    <col collapsed="false" customWidth="true" hidden="false" outlineLevel="0" max="503" min="502" style="2" width="14.15"/>
    <col collapsed="false" customWidth="true" hidden="false" outlineLevel="0" max="504" min="504" style="2" width="13.57"/>
    <col collapsed="false" customWidth="true" hidden="false" outlineLevel="0" max="506" min="505" style="2" width="13.29"/>
    <col collapsed="false" customWidth="true" hidden="false" outlineLevel="0" max="507" min="507" style="2" width="13.7"/>
    <col collapsed="false" customWidth="true" hidden="false" outlineLevel="0" max="508" min="508" style="2" width="13.01"/>
    <col collapsed="false" customWidth="false" hidden="false" outlineLevel="0" max="753" min="509" style="2" width="8.86"/>
    <col collapsed="false" customWidth="true" hidden="false" outlineLevel="0" max="754" min="754" style="2" width="22.7"/>
    <col collapsed="false" customWidth="true" hidden="false" outlineLevel="0" max="755" min="755" style="2" width="4.29"/>
    <col collapsed="false" customWidth="true" hidden="false" outlineLevel="0" max="756" min="756" style="2" width="103"/>
    <col collapsed="false" customWidth="true" hidden="false" outlineLevel="0" max="757" min="757" style="2" width="14.01"/>
    <col collapsed="false" customWidth="true" hidden="false" outlineLevel="0" max="759" min="758" style="2" width="14.15"/>
    <col collapsed="false" customWidth="true" hidden="false" outlineLevel="0" max="760" min="760" style="2" width="13.57"/>
    <col collapsed="false" customWidth="true" hidden="false" outlineLevel="0" max="762" min="761" style="2" width="13.29"/>
    <col collapsed="false" customWidth="true" hidden="false" outlineLevel="0" max="763" min="763" style="2" width="13.7"/>
    <col collapsed="false" customWidth="true" hidden="false" outlineLevel="0" max="764" min="764" style="2" width="13.01"/>
    <col collapsed="false" customWidth="false" hidden="false" outlineLevel="0" max="1009" min="765" style="2" width="8.86"/>
    <col collapsed="false" customWidth="true" hidden="false" outlineLevel="0" max="1010" min="1010" style="2" width="22.7"/>
    <col collapsed="false" customWidth="true" hidden="false" outlineLevel="0" max="1011" min="1011" style="2" width="4.29"/>
    <col collapsed="false" customWidth="true" hidden="false" outlineLevel="0" max="1012" min="1012" style="2" width="103"/>
    <col collapsed="false" customWidth="true" hidden="false" outlineLevel="0" max="1013" min="1013" style="2" width="14.01"/>
    <col collapsed="false" customWidth="true" hidden="false" outlineLevel="0" max="1014" min="1014" style="2" width="14.15"/>
    <col collapsed="false" customWidth="true" hidden="false" outlineLevel="0" max="1024" min="1016" style="0" width="11.57"/>
  </cols>
  <sheetData>
    <row r="1" s="5" customFormat="true" ht="51.6" hidden="false" customHeight="true" outlineLevel="0" collapsed="false">
      <c r="A1" s="3" t="s">
        <v>0</v>
      </c>
      <c r="B1" s="4"/>
      <c r="C1" s="4" t="n">
        <v>2023</v>
      </c>
    </row>
    <row r="2" s="5" customFormat="true" ht="21.6" hidden="false" customHeight="true" outlineLevel="0" collapsed="false">
      <c r="A2" s="3"/>
      <c r="B2" s="6" t="s">
        <v>1</v>
      </c>
      <c r="C2" s="4"/>
    </row>
    <row r="3" customFormat="false" ht="12.75" hidden="false" customHeight="true" outlineLevel="0" collapsed="false">
      <c r="A3" s="7" t="s">
        <v>2</v>
      </c>
      <c r="B3" s="8" t="s">
        <v>3</v>
      </c>
      <c r="C3" s="9" t="n">
        <v>18676.41</v>
      </c>
    </row>
    <row r="4" customFormat="false" ht="13.8" hidden="false" customHeight="false" outlineLevel="0" collapsed="false">
      <c r="A4" s="7"/>
      <c r="B4" s="8" t="s">
        <v>4</v>
      </c>
      <c r="C4" s="9" t="n">
        <f aca="false">679+704.73</f>
        <v>1383.73</v>
      </c>
    </row>
    <row r="5" customFormat="false" ht="15" hidden="false" customHeight="false" outlineLevel="0" collapsed="false">
      <c r="A5" s="7"/>
      <c r="B5" s="8" t="s">
        <v>5</v>
      </c>
      <c r="C5" s="9" t="n">
        <v>0</v>
      </c>
    </row>
    <row r="6" customFormat="false" ht="15" hidden="false" customHeight="false" outlineLevel="0" collapsed="false">
      <c r="A6" s="7"/>
      <c r="B6" s="10" t="s">
        <v>6</v>
      </c>
      <c r="C6" s="11" t="n">
        <f aca="false">+C3+C4+C5</f>
        <v>20060.14</v>
      </c>
    </row>
    <row r="7" customFormat="false" ht="13.8" hidden="false" customHeight="false" outlineLevel="0" collapsed="false">
      <c r="A7" s="7"/>
      <c r="B7" s="8" t="s">
        <v>7</v>
      </c>
      <c r="C7" s="9" t="n">
        <v>332.8</v>
      </c>
    </row>
    <row r="8" customFormat="false" ht="13.8" hidden="false" customHeight="false" outlineLevel="0" collapsed="false">
      <c r="A8" s="7"/>
      <c r="B8" s="8" t="s">
        <v>8</v>
      </c>
      <c r="C8" s="9" t="n">
        <v>253.5</v>
      </c>
    </row>
    <row r="9" customFormat="false" ht="13.8" hidden="false" customHeight="false" outlineLevel="0" collapsed="false">
      <c r="A9" s="7"/>
      <c r="B9" s="8" t="s">
        <v>9</v>
      </c>
      <c r="C9" s="9" t="n">
        <v>388.89</v>
      </c>
    </row>
    <row r="10" customFormat="false" ht="13.8" hidden="false" customHeight="false" outlineLevel="0" collapsed="false">
      <c r="A10" s="7"/>
      <c r="B10" s="8" t="s">
        <v>10</v>
      </c>
      <c r="C10" s="9" t="n">
        <v>286</v>
      </c>
    </row>
    <row r="11" customFormat="false" ht="15" hidden="false" customHeight="false" outlineLevel="0" collapsed="false">
      <c r="A11" s="7"/>
      <c r="B11" s="8" t="s">
        <v>11</v>
      </c>
      <c r="C11" s="9" t="n">
        <v>0</v>
      </c>
    </row>
    <row r="12" customFormat="false" ht="15" hidden="false" customHeight="false" outlineLevel="0" collapsed="false">
      <c r="A12" s="7"/>
      <c r="B12" s="10" t="s">
        <v>12</v>
      </c>
      <c r="C12" s="12" t="n">
        <f aca="false">SUM(C7:C11)</f>
        <v>1261.19</v>
      </c>
    </row>
    <row r="13" customFormat="false" ht="15" hidden="false" customHeight="false" outlineLevel="0" collapsed="false">
      <c r="A13" s="7"/>
      <c r="B13" s="10" t="s">
        <v>13</v>
      </c>
      <c r="C13" s="12" t="n">
        <f aca="false">+C6+C12</f>
        <v>21321.33</v>
      </c>
    </row>
    <row r="14" customFormat="false" ht="30.6" hidden="false" customHeight="true" outlineLevel="0" collapsed="false">
      <c r="A14" s="7"/>
      <c r="B14" s="6" t="s">
        <v>14</v>
      </c>
      <c r="C14" s="4" t="n">
        <v>2023</v>
      </c>
    </row>
    <row r="15" customFormat="false" ht="25.5" hidden="false" customHeight="true" outlineLevel="0" collapsed="false">
      <c r="A15" s="7" t="s">
        <v>15</v>
      </c>
      <c r="B15" s="8" t="s">
        <v>16</v>
      </c>
      <c r="C15" s="13" t="n">
        <v>0</v>
      </c>
    </row>
    <row r="16" customFormat="false" ht="15" hidden="false" customHeight="false" outlineLevel="0" collapsed="false">
      <c r="A16" s="7"/>
      <c r="B16" s="8" t="s">
        <v>17</v>
      </c>
      <c r="C16" s="13" t="n">
        <v>0</v>
      </c>
    </row>
    <row r="17" customFormat="false" ht="25.5" hidden="false" customHeight="false" outlineLevel="0" collapsed="false">
      <c r="A17" s="7"/>
      <c r="B17" s="8" t="s">
        <v>18</v>
      </c>
      <c r="C17" s="13" t="n">
        <v>0</v>
      </c>
    </row>
    <row r="18" customFormat="false" ht="15" hidden="false" customHeight="false" outlineLevel="0" collapsed="false">
      <c r="A18" s="7"/>
      <c r="B18" s="8" t="s">
        <v>19</v>
      </c>
      <c r="C18" s="13"/>
    </row>
    <row r="19" customFormat="false" ht="15" hidden="false" customHeight="false" outlineLevel="0" collapsed="false">
      <c r="A19" s="7"/>
      <c r="B19" s="8" t="s">
        <v>20</v>
      </c>
      <c r="C19" s="13"/>
    </row>
    <row r="20" customFormat="false" ht="15" hidden="false" customHeight="false" outlineLevel="0" collapsed="false">
      <c r="A20" s="7"/>
      <c r="B20" s="8" t="s">
        <v>21</v>
      </c>
      <c r="C20" s="13"/>
    </row>
    <row r="21" customFormat="false" ht="15" hidden="false" customHeight="false" outlineLevel="0" collapsed="false">
      <c r="A21" s="7"/>
      <c r="B21" s="8" t="s">
        <v>22</v>
      </c>
      <c r="C21" s="14"/>
    </row>
    <row r="22" customFormat="false" ht="25.5" hidden="false" customHeight="false" outlineLevel="0" collapsed="false">
      <c r="A22" s="7"/>
      <c r="B22" s="8" t="s">
        <v>23</v>
      </c>
      <c r="C22" s="13" t="n">
        <v>0</v>
      </c>
    </row>
    <row r="23" customFormat="false" ht="25.5" hidden="false" customHeight="false" outlineLevel="0" collapsed="false">
      <c r="A23" s="7"/>
      <c r="B23" s="8" t="s">
        <v>24</v>
      </c>
      <c r="C23" s="13" t="n">
        <v>0</v>
      </c>
    </row>
    <row r="24" customFormat="false" ht="25.5" hidden="false" customHeight="false" outlineLevel="0" collapsed="false">
      <c r="A24" s="7"/>
      <c r="B24" s="8" t="s">
        <v>25</v>
      </c>
      <c r="C24" s="13" t="n">
        <v>0</v>
      </c>
    </row>
    <row r="25" customFormat="false" ht="15" hidden="false" customHeight="false" outlineLevel="0" collapsed="false">
      <c r="A25" s="7"/>
      <c r="B25" s="15" t="s">
        <v>26</v>
      </c>
      <c r="C25" s="16" t="n">
        <f aca="false">SUM(C15:C24)</f>
        <v>0</v>
      </c>
    </row>
    <row r="26" customFormat="false" ht="23.25" hidden="false" customHeight="false" outlineLevel="0" collapsed="false">
      <c r="A26" s="7"/>
      <c r="B26" s="17" t="s">
        <v>27</v>
      </c>
      <c r="C26" s="9" t="n">
        <v>0</v>
      </c>
    </row>
    <row r="27" customFormat="false" ht="25.5" hidden="false" customHeight="false" outlineLevel="0" collapsed="false">
      <c r="A27" s="7"/>
      <c r="B27" s="8" t="s">
        <v>28</v>
      </c>
      <c r="C27" s="9" t="n">
        <v>0</v>
      </c>
    </row>
    <row r="28" customFormat="false" ht="15" hidden="false" customHeight="false" outlineLevel="0" collapsed="false">
      <c r="A28" s="7"/>
      <c r="B28" s="8" t="s">
        <v>29</v>
      </c>
      <c r="C28" s="9" t="n">
        <v>0</v>
      </c>
    </row>
    <row r="29" customFormat="false" ht="25.5" hidden="false" customHeight="false" outlineLevel="0" collapsed="false">
      <c r="A29" s="7"/>
      <c r="B29" s="8" t="s">
        <v>30</v>
      </c>
      <c r="C29" s="9" t="n">
        <v>0</v>
      </c>
    </row>
    <row r="30" customFormat="false" ht="15" hidden="false" customHeight="false" outlineLevel="0" collapsed="false">
      <c r="A30" s="7"/>
      <c r="B30" s="8" t="s">
        <v>31</v>
      </c>
      <c r="C30" s="13" t="n">
        <v>0</v>
      </c>
    </row>
    <row r="31" customFormat="false" ht="13.9" hidden="false" customHeight="true" outlineLevel="0" collapsed="false">
      <c r="A31" s="7"/>
      <c r="B31" s="8" t="s">
        <v>32</v>
      </c>
      <c r="C31" s="13" t="n">
        <v>0</v>
      </c>
    </row>
    <row r="32" customFormat="false" ht="25.15" hidden="false" customHeight="true" outlineLevel="0" collapsed="false">
      <c r="A32" s="7"/>
      <c r="B32" s="8" t="s">
        <v>33</v>
      </c>
      <c r="C32" s="13" t="n">
        <v>94.16</v>
      </c>
    </row>
    <row r="33" customFormat="false" ht="13.8" hidden="false" customHeight="false" outlineLevel="0" collapsed="false">
      <c r="A33" s="7"/>
      <c r="B33" s="8" t="s">
        <v>34</v>
      </c>
      <c r="C33" s="13" t="n">
        <v>0</v>
      </c>
    </row>
    <row r="34" customFormat="false" ht="25.15" hidden="false" customHeight="true" outlineLevel="0" collapsed="false">
      <c r="A34" s="7"/>
      <c r="B34" s="8" t="s">
        <v>35</v>
      </c>
      <c r="C34" s="13" t="n">
        <f aca="false">+91.46+507</f>
        <v>598.46</v>
      </c>
    </row>
    <row r="35" customFormat="false" ht="25.5" hidden="false" customHeight="false" outlineLevel="0" collapsed="false">
      <c r="A35" s="7"/>
      <c r="B35" s="8" t="s">
        <v>36</v>
      </c>
      <c r="C35" s="13" t="n">
        <v>0</v>
      </c>
    </row>
    <row r="36" customFormat="false" ht="15" hidden="false" customHeight="false" outlineLevel="0" collapsed="false">
      <c r="A36" s="7"/>
      <c r="B36" s="10" t="s">
        <v>37</v>
      </c>
      <c r="C36" s="12" t="n">
        <f aca="false">SUM(C26:C35)</f>
        <v>692.62</v>
      </c>
    </row>
    <row r="37" customFormat="false" ht="15" hidden="false" customHeight="false" outlineLevel="0" collapsed="false">
      <c r="A37" s="7"/>
      <c r="B37" s="10" t="s">
        <v>38</v>
      </c>
      <c r="C37" s="12" t="n">
        <f aca="false">C25+C36</f>
        <v>692.62</v>
      </c>
    </row>
    <row r="38" customFormat="false" ht="15" hidden="false" customHeight="false" outlineLevel="0" collapsed="false">
      <c r="A38" s="7"/>
      <c r="B38" s="10" t="s">
        <v>39</v>
      </c>
      <c r="C38" s="12" t="n">
        <f aca="false">C13+C37</f>
        <v>22013.95</v>
      </c>
    </row>
    <row r="39" customFormat="false" ht="15" hidden="false" customHeight="false" outlineLevel="0" collapsed="false">
      <c r="A39" s="18" t="s">
        <v>40</v>
      </c>
      <c r="B39" s="19" t="s">
        <v>41</v>
      </c>
      <c r="C39" s="14"/>
    </row>
    <row r="40" customFormat="false" ht="13.9" hidden="false" customHeight="true" outlineLevel="0" collapsed="false">
      <c r="A40" s="18" t="s">
        <v>40</v>
      </c>
      <c r="B40" s="19" t="s">
        <v>42</v>
      </c>
      <c r="C40" s="13"/>
    </row>
    <row r="41" customFormat="false" ht="15" hidden="false" customHeight="false" outlineLevel="0" collapsed="false">
      <c r="A41" s="18"/>
      <c r="B41" s="20" t="s">
        <v>43</v>
      </c>
      <c r="C41" s="21" t="n">
        <v>0</v>
      </c>
    </row>
    <row r="42" customFormat="false" ht="15" hidden="false" customHeight="false" outlineLevel="0" collapsed="false">
      <c r="A42" s="18"/>
      <c r="B42" s="10" t="s">
        <v>44</v>
      </c>
      <c r="C42" s="12" t="n">
        <f aca="false">+C39+C40+C41</f>
        <v>0</v>
      </c>
    </row>
    <row r="43" customFormat="false" ht="33.6" hidden="false" customHeight="true" outlineLevel="0" collapsed="false">
      <c r="B43" s="4"/>
      <c r="C43" s="4" t="n">
        <v>2023</v>
      </c>
    </row>
    <row r="44" customFormat="false" ht="13.9" hidden="false" customHeight="true" outlineLevel="0" collapsed="false">
      <c r="A44" s="7" t="s">
        <v>45</v>
      </c>
      <c r="B44" s="22" t="s">
        <v>1</v>
      </c>
      <c r="C44" s="23" t="n">
        <f aca="false">+C13+C41</f>
        <v>21321.33</v>
      </c>
    </row>
    <row r="45" customFormat="false" ht="15" hidden="false" customHeight="false" outlineLevel="0" collapsed="false">
      <c r="A45" s="7" t="s">
        <v>46</v>
      </c>
      <c r="B45" s="22" t="s">
        <v>47</v>
      </c>
      <c r="C45" s="23" t="n">
        <f aca="false">+C37+C41</f>
        <v>692.62</v>
      </c>
    </row>
    <row r="46" customFormat="false" ht="27" hidden="false" customHeight="true" outlineLevel="0" collapsed="false">
      <c r="A46" s="7"/>
      <c r="B46" s="24"/>
      <c r="C46" s="25" t="n">
        <f aca="false">SUM(C44:C45)</f>
        <v>22013.95</v>
      </c>
    </row>
    <row r="47" s="28" customFormat="true" ht="12.75" hidden="false" customHeight="false" outlineLevel="0" collapsed="false">
      <c r="A47" s="1"/>
      <c r="B47" s="26"/>
      <c r="C47" s="27"/>
    </row>
    <row r="48" s="28" customFormat="true" ht="12.75" hidden="false" customHeight="false" outlineLevel="0" collapsed="false">
      <c r="A48" s="1"/>
      <c r="B48" s="26"/>
      <c r="C48" s="29"/>
    </row>
    <row r="49" s="28" customFormat="true" ht="12.75" hidden="false" customHeight="false" outlineLevel="0" collapsed="false">
      <c r="A49" s="1"/>
      <c r="B49" s="26"/>
      <c r="C49" s="29"/>
    </row>
    <row r="50" s="28" customFormat="true" ht="12.75" hidden="false" customHeight="false" outlineLevel="0" collapsed="false">
      <c r="A50" s="1"/>
      <c r="B50" s="26"/>
      <c r="C50" s="30"/>
    </row>
  </sheetData>
  <mergeCells count="3">
    <mergeCell ref="A3:A13"/>
    <mergeCell ref="A39:A42"/>
    <mergeCell ref="A44:A4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0" activeCellId="0" sqref="E10"/>
    </sheetView>
  </sheetViews>
  <sheetFormatPr defaultColWidth="8.8671875" defaultRowHeight="15" zeroHeight="false" outlineLevelRow="0" outlineLevelCol="0"/>
  <cols>
    <col collapsed="false" customWidth="true" hidden="false" outlineLevel="0" max="1" min="1" style="0" width="43.85"/>
    <col collapsed="false" customWidth="true" hidden="false" outlineLevel="0" max="2" min="2" style="0" width="15.86"/>
    <col collapsed="false" customWidth="true" hidden="false" outlineLevel="0" max="3" min="3" style="0" width="17.29"/>
    <col collapsed="false" customWidth="true" hidden="false" outlineLevel="0" max="4" min="4" style="0" width="16.57"/>
    <col collapsed="false" customWidth="true" hidden="false" outlineLevel="0" max="5" min="5" style="0" width="11.99"/>
  </cols>
  <sheetData>
    <row r="1" customFormat="false" ht="15" hidden="false" customHeight="false" outlineLevel="0" collapsed="false">
      <c r="A1" s="31" t="s">
        <v>48</v>
      </c>
      <c r="B1" s="31" t="n">
        <v>2023</v>
      </c>
      <c r="C1" s="31" t="n">
        <v>2024</v>
      </c>
      <c r="D1" s="32"/>
      <c r="E1" s="32"/>
      <c r="F1" s="32"/>
      <c r="G1" s="32"/>
    </row>
    <row r="2" customFormat="false" ht="15" hidden="false" customHeight="false" outlineLevel="0" collapsed="false">
      <c r="A2" s="32" t="s">
        <v>49</v>
      </c>
      <c r="B2" s="33" t="n">
        <f aca="false">54.21*13</f>
        <v>704.73</v>
      </c>
      <c r="C2" s="33" t="n">
        <f aca="false">54.21*13</f>
        <v>704.73</v>
      </c>
      <c r="D2" s="32"/>
      <c r="E2" s="32"/>
      <c r="F2" s="32"/>
      <c r="G2" s="32"/>
    </row>
    <row r="3" customFormat="false" ht="15" hidden="false" customHeight="false" outlineLevel="0" collapsed="false">
      <c r="A3" s="32"/>
      <c r="B3" s="32"/>
      <c r="C3" s="32"/>
      <c r="D3" s="32"/>
      <c r="E3" s="32"/>
      <c r="F3" s="32"/>
      <c r="G3" s="32"/>
    </row>
    <row r="4" customFormat="false" ht="15" hidden="false" customHeight="false" outlineLevel="0" collapsed="false">
      <c r="A4" s="32"/>
      <c r="B4" s="32"/>
      <c r="C4" s="32"/>
      <c r="D4" s="32"/>
      <c r="E4" s="32"/>
      <c r="F4" s="32"/>
      <c r="G4" s="32"/>
    </row>
    <row r="5" customFormat="false" ht="15" hidden="false" customHeight="false" outlineLevel="0" collapsed="false">
      <c r="A5" s="31" t="s">
        <v>50</v>
      </c>
      <c r="B5" s="31" t="n">
        <v>2016</v>
      </c>
      <c r="C5" s="31" t="n">
        <v>2023</v>
      </c>
      <c r="D5" s="32"/>
      <c r="E5" s="32"/>
      <c r="F5" s="32"/>
      <c r="G5" s="32"/>
    </row>
    <row r="6" customFormat="false" ht="13.8" hidden="false" customHeight="false" outlineLevel="0" collapsed="false">
      <c r="A6" s="32"/>
      <c r="B6" s="33" t="n">
        <f aca="false">884.62*13+2875</f>
        <v>14375.06</v>
      </c>
      <c r="C6" s="33" t="n">
        <v>11250</v>
      </c>
      <c r="D6" s="33"/>
      <c r="E6" s="34" t="n">
        <v>11250</v>
      </c>
      <c r="F6" s="32" t="s">
        <v>51</v>
      </c>
      <c r="G6" s="32"/>
    </row>
    <row r="7" customFormat="false" ht="15" hidden="false" customHeight="false" outlineLevel="0" collapsed="false">
      <c r="A7" s="32"/>
      <c r="B7" s="32"/>
      <c r="C7" s="32"/>
      <c r="D7" s="33"/>
      <c r="E7" s="33" t="n">
        <f aca="false">+E6*15%</f>
        <v>1687.5</v>
      </c>
      <c r="F7" s="32" t="s">
        <v>52</v>
      </c>
      <c r="G7" s="32"/>
    </row>
    <row r="8" customFormat="false" ht="15" hidden="false" customHeight="false" outlineLevel="0" collapsed="false">
      <c r="A8" s="32"/>
      <c r="B8" s="32"/>
      <c r="C8" s="32"/>
      <c r="D8" s="33"/>
      <c r="E8" s="33" t="n">
        <f aca="false">+E6-E7</f>
        <v>9562.5</v>
      </c>
      <c r="F8" s="32" t="s">
        <v>53</v>
      </c>
      <c r="G8" s="32"/>
    </row>
    <row r="9" customFormat="false" ht="15" hidden="false" customHeight="false" outlineLevel="0" collapsed="false">
      <c r="A9" s="32"/>
      <c r="B9" s="32"/>
      <c r="C9" s="32"/>
      <c r="D9" s="32"/>
      <c r="G9" s="32"/>
    </row>
    <row r="10" customFormat="false" ht="13.8" hidden="false" customHeight="false" outlineLevel="0" collapsed="false">
      <c r="A10" s="32"/>
      <c r="B10" s="32"/>
      <c r="C10" s="32"/>
      <c r="D10" s="32"/>
      <c r="G10" s="3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8.8671875" defaultRowHeight="15" zeroHeight="false" outlineLevelRow="0" outlineLevelCol="0"/>
  <cols>
    <col collapsed="false" customWidth="true" hidden="false" outlineLevel="0" max="1" min="1" style="0" width="46.57"/>
    <col collapsed="false" customWidth="true" hidden="false" outlineLevel="0" max="2" min="2" style="0" width="12.86"/>
    <col collapsed="false" customWidth="true" hidden="false" outlineLevel="0" max="4" min="4" style="0" width="57.15"/>
    <col collapsed="false" customWidth="true" hidden="false" outlineLevel="0" max="5" min="5" style="0" width="53.42"/>
    <col collapsed="false" customWidth="true" hidden="false" outlineLevel="0" max="7" min="7" style="0" width="16.71"/>
    <col collapsed="false" customWidth="true" hidden="false" outlineLevel="0" max="12" min="12" style="0" width="30.57"/>
    <col collapsed="false" customWidth="true" hidden="false" outlineLevel="0" max="13" min="13" style="0" width="12.29"/>
    <col collapsed="false" customWidth="true" hidden="false" outlineLevel="0" max="14" min="14" style="0" width="18.85"/>
    <col collapsed="false" customWidth="true" hidden="false" outlineLevel="0" max="1024" min="1024" style="0" width="11.57"/>
  </cols>
  <sheetData>
    <row r="1" customFormat="false" ht="15" hidden="false" customHeight="false" outlineLevel="0" collapsed="false">
      <c r="A1" s="35" t="s">
        <v>54</v>
      </c>
      <c r="B1" s="36"/>
      <c r="C1" s="37"/>
      <c r="D1" s="32"/>
    </row>
    <row r="2" customFormat="false" ht="15" hidden="false" customHeight="false" outlineLevel="0" collapsed="false">
      <c r="A2" s="35"/>
      <c r="B2" s="36"/>
      <c r="C2" s="37"/>
      <c r="D2" s="32"/>
    </row>
    <row r="3" customFormat="false" ht="15" hidden="false" customHeight="false" outlineLevel="0" collapsed="false">
      <c r="A3" s="37" t="s">
        <v>55</v>
      </c>
      <c r="B3" s="38" t="n">
        <v>0</v>
      </c>
      <c r="C3" s="37"/>
      <c r="D3" s="32"/>
    </row>
    <row r="4" customFormat="false" ht="15" hidden="false" customHeight="false" outlineLevel="0" collapsed="false">
      <c r="A4" s="39" t="s">
        <v>56</v>
      </c>
      <c r="B4" s="40" t="n">
        <f aca="false">+48/12</f>
        <v>4</v>
      </c>
      <c r="C4" s="37" t="s">
        <v>57</v>
      </c>
      <c r="D4" s="32"/>
    </row>
    <row r="5" customFormat="false" ht="15" hidden="false" customHeight="false" outlineLevel="0" collapsed="false">
      <c r="A5" s="37" t="s">
        <v>58</v>
      </c>
      <c r="B5" s="41" t="n">
        <f aca="false">+B3/B4</f>
        <v>0</v>
      </c>
      <c r="C5" s="37"/>
      <c r="D5" s="32"/>
    </row>
    <row r="6" customFormat="false" ht="15" hidden="false" customHeight="false" outlineLevel="0" collapsed="false">
      <c r="A6" s="37"/>
      <c r="B6" s="41"/>
      <c r="C6" s="37"/>
      <c r="D6" s="32"/>
    </row>
    <row r="7" customFormat="false" ht="15" hidden="false" customHeight="false" outlineLevel="0" collapsed="false">
      <c r="A7" s="37" t="s">
        <v>59</v>
      </c>
      <c r="B7" s="41"/>
      <c r="C7" s="37"/>
      <c r="D7" s="32"/>
    </row>
    <row r="8" customFormat="false" ht="15" hidden="false" customHeight="false" outlineLevel="0" collapsed="false">
      <c r="A8" s="41" t="s">
        <v>60</v>
      </c>
      <c r="B8" s="40" t="n">
        <v>2</v>
      </c>
      <c r="C8" s="42"/>
      <c r="D8" s="32"/>
    </row>
    <row r="9" customFormat="false" ht="15" hidden="false" customHeight="false" outlineLevel="0" collapsed="false">
      <c r="A9" s="41" t="s">
        <v>61</v>
      </c>
      <c r="B9" s="41" t="n">
        <f aca="false">+B8-B4</f>
        <v>-2</v>
      </c>
      <c r="C9" s="37"/>
      <c r="D9" s="32"/>
    </row>
    <row r="10" customFormat="false" ht="15" hidden="false" customHeight="false" outlineLevel="0" collapsed="false">
      <c r="A10" s="41" t="s">
        <v>62</v>
      </c>
      <c r="B10" s="41" t="n">
        <f aca="false">+B5*B9</f>
        <v>-0</v>
      </c>
      <c r="C10" s="37"/>
      <c r="D10" s="32"/>
    </row>
    <row r="11" customFormat="false" ht="15" hidden="false" customHeight="false" outlineLevel="0" collapsed="false">
      <c r="A11" s="41"/>
      <c r="B11" s="41"/>
      <c r="C11" s="37"/>
      <c r="D11" s="32"/>
    </row>
    <row r="12" customFormat="false" ht="15" hidden="false" customHeight="false" outlineLevel="0" collapsed="false">
      <c r="A12" s="43" t="s">
        <v>63</v>
      </c>
      <c r="B12" s="44" t="n">
        <v>12</v>
      </c>
      <c r="C12" s="32"/>
      <c r="D12" s="32"/>
    </row>
    <row r="13" customFormat="false" ht="15" hidden="false" customHeight="false" outlineLevel="0" collapsed="false">
      <c r="A13" s="43" t="s">
        <v>63</v>
      </c>
      <c r="B13" s="44" t="n">
        <v>12</v>
      </c>
      <c r="C13" s="45"/>
      <c r="D13" s="32"/>
    </row>
    <row r="14" customFormat="false" ht="15" hidden="false" customHeight="false" outlineLevel="0" collapsed="false">
      <c r="A14" s="44"/>
      <c r="B14" s="46" t="n">
        <f aca="false">SUM(B12:B13)</f>
        <v>24</v>
      </c>
      <c r="C14" s="32"/>
      <c r="D14" s="32"/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67"/>
  <sheetViews>
    <sheetView showFormulas="false" showGridLines="true" showRowColHeaders="true" showZeros="true" rightToLeft="false" tabSelected="true" showOutlineSymbols="true" defaultGridColor="true" view="normal" topLeftCell="A40" colorId="64" zoomScale="100" zoomScaleNormal="100" zoomScalePageLayoutView="100" workbookViewId="0">
      <selection pane="topLeft" activeCell="D42" activeCellId="0" sqref="D42"/>
    </sheetView>
  </sheetViews>
  <sheetFormatPr defaultColWidth="8.8671875" defaultRowHeight="15" zeroHeight="false" outlineLevelRow="0" outlineLevelCol="0"/>
  <cols>
    <col collapsed="false" customWidth="true" hidden="false" outlineLevel="0" max="1" min="1" style="1" width="22.7"/>
    <col collapsed="false" customWidth="true" hidden="false" outlineLevel="0" max="2" min="2" style="47" width="103"/>
    <col collapsed="false" customWidth="true" hidden="false" outlineLevel="0" max="3" min="3" style="2" width="14.01"/>
    <col collapsed="false" customWidth="true" hidden="false" outlineLevel="0" max="4" min="4" style="2" width="13.29"/>
    <col collapsed="false" customWidth="false" hidden="false" outlineLevel="0" max="244" min="5" style="2" width="8.86"/>
    <col collapsed="false" customWidth="true" hidden="false" outlineLevel="0" max="245" min="245" style="2" width="22.7"/>
    <col collapsed="false" customWidth="true" hidden="false" outlineLevel="0" max="246" min="246" style="2" width="4.29"/>
    <col collapsed="false" customWidth="true" hidden="false" outlineLevel="0" max="247" min="247" style="2" width="103"/>
    <col collapsed="false" customWidth="true" hidden="false" outlineLevel="0" max="248" min="248" style="2" width="14.01"/>
    <col collapsed="false" customWidth="true" hidden="false" outlineLevel="0" max="250" min="249" style="2" width="14.15"/>
    <col collapsed="false" customWidth="true" hidden="false" outlineLevel="0" max="251" min="251" style="2" width="13.57"/>
    <col collapsed="false" customWidth="true" hidden="false" outlineLevel="0" max="253" min="252" style="2" width="13.29"/>
    <col collapsed="false" customWidth="true" hidden="false" outlineLevel="0" max="254" min="254" style="2" width="13.7"/>
    <col collapsed="false" customWidth="true" hidden="false" outlineLevel="0" max="255" min="255" style="2" width="13.01"/>
    <col collapsed="false" customWidth="false" hidden="false" outlineLevel="0" max="500" min="256" style="2" width="8.86"/>
    <col collapsed="false" customWidth="true" hidden="false" outlineLevel="0" max="501" min="501" style="2" width="22.7"/>
    <col collapsed="false" customWidth="true" hidden="false" outlineLevel="0" max="502" min="502" style="2" width="4.29"/>
    <col collapsed="false" customWidth="true" hidden="false" outlineLevel="0" max="503" min="503" style="2" width="103"/>
    <col collapsed="false" customWidth="true" hidden="false" outlineLevel="0" max="504" min="504" style="2" width="14.01"/>
    <col collapsed="false" customWidth="true" hidden="false" outlineLevel="0" max="506" min="505" style="2" width="14.15"/>
    <col collapsed="false" customWidth="true" hidden="false" outlineLevel="0" max="507" min="507" style="2" width="13.57"/>
    <col collapsed="false" customWidth="true" hidden="false" outlineLevel="0" max="509" min="508" style="2" width="13.29"/>
    <col collapsed="false" customWidth="true" hidden="false" outlineLevel="0" max="510" min="510" style="2" width="13.7"/>
    <col collapsed="false" customWidth="true" hidden="false" outlineLevel="0" max="511" min="511" style="2" width="13.01"/>
    <col collapsed="false" customWidth="false" hidden="false" outlineLevel="0" max="756" min="512" style="2" width="8.86"/>
    <col collapsed="false" customWidth="true" hidden="false" outlineLevel="0" max="757" min="757" style="2" width="22.7"/>
    <col collapsed="false" customWidth="true" hidden="false" outlineLevel="0" max="758" min="758" style="2" width="4.29"/>
    <col collapsed="false" customWidth="true" hidden="false" outlineLevel="0" max="759" min="759" style="2" width="103"/>
    <col collapsed="false" customWidth="true" hidden="false" outlineLevel="0" max="760" min="760" style="2" width="14.01"/>
    <col collapsed="false" customWidth="true" hidden="false" outlineLevel="0" max="762" min="761" style="2" width="14.15"/>
    <col collapsed="false" customWidth="true" hidden="false" outlineLevel="0" max="763" min="763" style="2" width="13.57"/>
    <col collapsed="false" customWidth="true" hidden="false" outlineLevel="0" max="765" min="764" style="2" width="13.29"/>
    <col collapsed="false" customWidth="true" hidden="false" outlineLevel="0" max="766" min="766" style="2" width="13.7"/>
    <col collapsed="false" customWidth="true" hidden="false" outlineLevel="0" max="767" min="767" style="2" width="13.01"/>
    <col collapsed="false" customWidth="false" hidden="false" outlineLevel="0" max="1012" min="768" style="2" width="8.86"/>
    <col collapsed="false" customWidth="true" hidden="false" outlineLevel="0" max="1013" min="1013" style="2" width="22.7"/>
    <col collapsed="false" customWidth="true" hidden="false" outlineLevel="0" max="1014" min="1014" style="2" width="4.29"/>
    <col collapsed="false" customWidth="true" hidden="false" outlineLevel="0" max="1015" min="1015" style="2" width="103"/>
    <col collapsed="false" customWidth="true" hidden="false" outlineLevel="0" max="1016" min="1016" style="2" width="14.01"/>
    <col collapsed="false" customWidth="true" hidden="false" outlineLevel="0" max="1017" min="1017" style="2" width="14.15"/>
    <col collapsed="false" customWidth="true" hidden="false" outlineLevel="0" max="1024" min="1019" style="0" width="11.57"/>
  </cols>
  <sheetData>
    <row r="1" s="5" customFormat="true" ht="51.6" hidden="false" customHeight="true" outlineLevel="0" collapsed="false">
      <c r="A1" s="3" t="s">
        <v>64</v>
      </c>
      <c r="B1" s="3"/>
      <c r="C1" s="4" t="n">
        <v>2016</v>
      </c>
      <c r="D1" s="4" t="n">
        <v>2023</v>
      </c>
    </row>
    <row r="2" customFormat="false" ht="12.75" hidden="false" customHeight="true" outlineLevel="0" collapsed="false">
      <c r="A2" s="7" t="s">
        <v>65</v>
      </c>
      <c r="B2" s="8" t="s">
        <v>3</v>
      </c>
      <c r="C2" s="9" t="n">
        <v>18676.41</v>
      </c>
      <c r="D2" s="9" t="n">
        <v>18676.41</v>
      </c>
    </row>
    <row r="3" customFormat="false" ht="15" hidden="false" customHeight="false" outlineLevel="0" collapsed="false">
      <c r="A3" s="7"/>
      <c r="B3" s="8" t="s">
        <v>66</v>
      </c>
      <c r="C3" s="9"/>
      <c r="D3" s="9"/>
    </row>
    <row r="4" customFormat="false" ht="15" hidden="false" customHeight="false" outlineLevel="0" collapsed="false">
      <c r="A4" s="7"/>
      <c r="B4" s="8" t="s">
        <v>67</v>
      </c>
      <c r="C4" s="9"/>
      <c r="D4" s="9"/>
    </row>
    <row r="5" customFormat="false" ht="15" hidden="false" customHeight="false" outlineLevel="0" collapsed="false">
      <c r="A5" s="7"/>
      <c r="B5" s="8" t="s">
        <v>68</v>
      </c>
      <c r="C5" s="9"/>
      <c r="D5" s="9"/>
    </row>
    <row r="6" customFormat="false" ht="15" hidden="false" customHeight="false" outlineLevel="0" collapsed="false">
      <c r="A6" s="7"/>
      <c r="B6" s="8" t="s">
        <v>69</v>
      </c>
      <c r="C6" s="9"/>
      <c r="D6" s="9"/>
    </row>
    <row r="7" customFormat="false" ht="13.8" hidden="false" customHeight="false" outlineLevel="0" collapsed="false">
      <c r="A7" s="7"/>
      <c r="B7" s="8" t="s">
        <v>70</v>
      </c>
      <c r="C7" s="9"/>
      <c r="D7" s="48"/>
    </row>
    <row r="8" customFormat="false" ht="15" hidden="false" customHeight="false" outlineLevel="0" collapsed="false">
      <c r="A8" s="7"/>
      <c r="B8" s="8" t="s">
        <v>71</v>
      </c>
      <c r="C8" s="9"/>
      <c r="D8" s="9"/>
    </row>
    <row r="9" customFormat="false" ht="15" hidden="false" customHeight="false" outlineLevel="0" collapsed="false">
      <c r="A9" s="7"/>
      <c r="B9" s="8" t="s">
        <v>72</v>
      </c>
      <c r="C9" s="9"/>
      <c r="D9" s="9"/>
    </row>
    <row r="10" customFormat="false" ht="15" hidden="false" customHeight="false" outlineLevel="0" collapsed="false">
      <c r="A10" s="7"/>
      <c r="B10" s="8" t="s">
        <v>73</v>
      </c>
      <c r="C10" s="9"/>
      <c r="D10" s="9"/>
    </row>
    <row r="11" customFormat="false" ht="15" hidden="false" customHeight="false" outlineLevel="0" collapsed="false">
      <c r="A11" s="7"/>
      <c r="B11" s="8" t="s">
        <v>74</v>
      </c>
      <c r="C11" s="9"/>
      <c r="D11" s="9"/>
    </row>
    <row r="12" customFormat="false" ht="15" hidden="false" customHeight="false" outlineLevel="0" collapsed="false">
      <c r="A12" s="7"/>
      <c r="B12" s="8" t="s">
        <v>75</v>
      </c>
      <c r="C12" s="9"/>
      <c r="D12" s="9"/>
    </row>
    <row r="13" customFormat="false" ht="15" hidden="false" customHeight="false" outlineLevel="0" collapsed="false">
      <c r="A13" s="7"/>
      <c r="B13" s="49" t="s">
        <v>76</v>
      </c>
      <c r="C13" s="12" t="n">
        <f aca="false">SUM(C2:C12)</f>
        <v>18676.41</v>
      </c>
      <c r="D13" s="12" t="n">
        <f aca="false">SUM(D2:D12)</f>
        <v>18676.41</v>
      </c>
    </row>
    <row r="14" customFormat="false" ht="13.9" hidden="false" customHeight="true" outlineLevel="0" collapsed="false">
      <c r="A14" s="7" t="s">
        <v>77</v>
      </c>
      <c r="B14" s="8" t="s">
        <v>4</v>
      </c>
      <c r="C14" s="9" t="n">
        <v>0</v>
      </c>
      <c r="D14" s="9" t="n">
        <f aca="false">679+704.73</f>
        <v>1383.73</v>
      </c>
    </row>
    <row r="15" customFormat="false" ht="15" hidden="false" customHeight="false" outlineLevel="0" collapsed="false">
      <c r="A15" s="7"/>
      <c r="B15" s="8" t="s">
        <v>5</v>
      </c>
      <c r="C15" s="9" t="n">
        <v>0</v>
      </c>
      <c r="D15" s="9" t="n">
        <v>0</v>
      </c>
    </row>
    <row r="16" customFormat="false" ht="15" hidden="false" customHeight="false" outlineLevel="0" collapsed="false">
      <c r="A16" s="7"/>
      <c r="B16" s="50" t="s">
        <v>6</v>
      </c>
      <c r="C16" s="12" t="n">
        <f aca="false">SUM(C14:C15)</f>
        <v>0</v>
      </c>
      <c r="D16" s="12" t="n">
        <f aca="false">SUM(D14:D15)</f>
        <v>1383.73</v>
      </c>
    </row>
    <row r="17" customFormat="false" ht="15" hidden="false" customHeight="false" outlineLevel="0" collapsed="false">
      <c r="A17" s="7"/>
      <c r="B17" s="8" t="s">
        <v>7</v>
      </c>
      <c r="C17" s="9"/>
      <c r="D17" s="9" t="n">
        <v>332.8</v>
      </c>
    </row>
    <row r="18" customFormat="false" ht="15" hidden="false" customHeight="false" outlineLevel="0" collapsed="false">
      <c r="A18" s="7"/>
      <c r="B18" s="8" t="s">
        <v>8</v>
      </c>
      <c r="C18" s="9"/>
      <c r="D18" s="9" t="n">
        <v>253.5</v>
      </c>
    </row>
    <row r="19" customFormat="false" ht="15" hidden="false" customHeight="false" outlineLevel="0" collapsed="false">
      <c r="A19" s="7"/>
      <c r="B19" s="8" t="s">
        <v>9</v>
      </c>
      <c r="C19" s="9"/>
      <c r="D19" s="9" t="n">
        <v>388.89</v>
      </c>
    </row>
    <row r="20" customFormat="false" ht="15" hidden="false" customHeight="false" outlineLevel="0" collapsed="false">
      <c r="A20" s="7"/>
      <c r="B20" s="8" t="s">
        <v>10</v>
      </c>
      <c r="C20" s="9"/>
      <c r="D20" s="9" t="n">
        <v>286</v>
      </c>
    </row>
    <row r="21" customFormat="false" ht="15" hidden="false" customHeight="false" outlineLevel="0" collapsed="false">
      <c r="A21" s="7"/>
      <c r="B21" s="8" t="s">
        <v>11</v>
      </c>
      <c r="C21" s="9" t="n">
        <v>0</v>
      </c>
      <c r="D21" s="9" t="n">
        <v>0</v>
      </c>
    </row>
    <row r="22" customFormat="false" ht="15" hidden="false" customHeight="false" outlineLevel="0" collapsed="false">
      <c r="A22" s="7"/>
      <c r="B22" s="50" t="s">
        <v>12</v>
      </c>
      <c r="C22" s="12" t="n">
        <f aca="false">SUM(C17:C18)</f>
        <v>0</v>
      </c>
      <c r="D22" s="12" t="n">
        <f aca="false">SUM(D17:D21)</f>
        <v>1261.19</v>
      </c>
    </row>
    <row r="23" customFormat="false" ht="15" hidden="false" customHeight="false" outlineLevel="0" collapsed="false">
      <c r="A23" s="7"/>
      <c r="B23" s="50" t="s">
        <v>13</v>
      </c>
      <c r="C23" s="12" t="n">
        <f aca="false">C13+C16+C22</f>
        <v>18676.41</v>
      </c>
      <c r="D23" s="12" t="n">
        <f aca="false">D13+D16+D22</f>
        <v>21321.33</v>
      </c>
    </row>
    <row r="24" customFormat="false" ht="46.9" hidden="false" customHeight="true" outlineLevel="0" collapsed="false">
      <c r="A24" s="7"/>
      <c r="B24" s="51" t="s">
        <v>47</v>
      </c>
      <c r="C24" s="4" t="n">
        <v>2016</v>
      </c>
      <c r="D24" s="4" t="n">
        <v>2023</v>
      </c>
    </row>
    <row r="25" customFormat="false" ht="25.5" hidden="false" customHeight="true" outlineLevel="0" collapsed="false">
      <c r="A25" s="7" t="s">
        <v>78</v>
      </c>
      <c r="B25" s="8" t="s">
        <v>16</v>
      </c>
      <c r="C25" s="13" t="n">
        <v>0</v>
      </c>
      <c r="D25" s="13" t="n">
        <v>0</v>
      </c>
    </row>
    <row r="26" customFormat="false" ht="15" hidden="false" customHeight="false" outlineLevel="0" collapsed="false">
      <c r="A26" s="7"/>
      <c r="B26" s="8" t="s">
        <v>17</v>
      </c>
      <c r="C26" s="13" t="n">
        <v>0</v>
      </c>
      <c r="D26" s="13" t="n">
        <v>0</v>
      </c>
    </row>
    <row r="27" customFormat="false" ht="25.2" hidden="false" customHeight="false" outlineLevel="0" collapsed="false">
      <c r="A27" s="7"/>
      <c r="B27" s="8" t="s">
        <v>18</v>
      </c>
      <c r="C27" s="52" t="n">
        <v>0</v>
      </c>
      <c r="D27" s="9" t="n">
        <v>0</v>
      </c>
    </row>
    <row r="28" customFormat="false" ht="13.8" hidden="false" customHeight="false" outlineLevel="0" collapsed="false">
      <c r="A28" s="7"/>
      <c r="B28" s="8" t="s">
        <v>19</v>
      </c>
      <c r="C28" s="13" t="n">
        <v>0</v>
      </c>
      <c r="D28" s="13" t="n">
        <v>0</v>
      </c>
    </row>
    <row r="29" customFormat="false" ht="13.8" hidden="false" customHeight="false" outlineLevel="0" collapsed="false">
      <c r="A29" s="7"/>
      <c r="B29" s="8" t="s">
        <v>20</v>
      </c>
      <c r="C29" s="13" t="n">
        <v>0</v>
      </c>
      <c r="D29" s="13" t="n">
        <v>0</v>
      </c>
    </row>
    <row r="30" customFormat="false" ht="13.8" hidden="false" customHeight="false" outlineLevel="0" collapsed="false">
      <c r="A30" s="7"/>
      <c r="B30" s="8" t="s">
        <v>21</v>
      </c>
      <c r="C30" s="13" t="n">
        <v>0</v>
      </c>
      <c r="D30" s="13" t="n">
        <v>0</v>
      </c>
    </row>
    <row r="31" customFormat="false" ht="13.8" hidden="false" customHeight="false" outlineLevel="0" collapsed="false">
      <c r="A31" s="7"/>
      <c r="B31" s="8" t="s">
        <v>22</v>
      </c>
      <c r="C31" s="13" t="n">
        <v>0</v>
      </c>
      <c r="D31" s="13" t="n">
        <v>0</v>
      </c>
    </row>
    <row r="32" customFormat="false" ht="25.2" hidden="false" customHeight="false" outlineLevel="0" collapsed="false">
      <c r="A32" s="7"/>
      <c r="B32" s="8" t="s">
        <v>23</v>
      </c>
      <c r="C32" s="9" t="n">
        <v>0</v>
      </c>
      <c r="D32" s="13"/>
    </row>
    <row r="33" customFormat="false" ht="25.2" hidden="false" customHeight="false" outlineLevel="0" collapsed="false">
      <c r="A33" s="7"/>
      <c r="B33" s="8" t="s">
        <v>24</v>
      </c>
      <c r="C33" s="9" t="n">
        <v>0</v>
      </c>
      <c r="D33" s="9" t="n">
        <v>0</v>
      </c>
    </row>
    <row r="34" customFormat="false" ht="25.2" hidden="false" customHeight="false" outlineLevel="0" collapsed="false">
      <c r="A34" s="7"/>
      <c r="B34" s="8" t="s">
        <v>25</v>
      </c>
      <c r="C34" s="13" t="n">
        <v>0</v>
      </c>
      <c r="D34" s="13" t="n">
        <v>0</v>
      </c>
    </row>
    <row r="35" customFormat="false" ht="13.8" hidden="false" customHeight="false" outlineLevel="0" collapsed="false">
      <c r="A35" s="7"/>
      <c r="B35" s="51" t="s">
        <v>26</v>
      </c>
      <c r="C35" s="16" t="n">
        <f aca="false">SUM(C25:C34)</f>
        <v>0</v>
      </c>
      <c r="D35" s="16" t="n">
        <f aca="false">SUM(D25:D34)</f>
        <v>0</v>
      </c>
    </row>
    <row r="36" customFormat="false" ht="13.8" hidden="false" customHeight="false" outlineLevel="0" collapsed="false">
      <c r="A36" s="7"/>
      <c r="B36" s="53" t="s">
        <v>27</v>
      </c>
      <c r="C36" s="9" t="n">
        <v>0</v>
      </c>
      <c r="D36" s="9" t="n">
        <v>0</v>
      </c>
    </row>
    <row r="37" customFormat="false" ht="13.8" hidden="false" customHeight="false" outlineLevel="0" collapsed="false">
      <c r="A37" s="7"/>
      <c r="B37" s="54" t="s">
        <v>28</v>
      </c>
      <c r="C37" s="9" t="n">
        <v>0</v>
      </c>
      <c r="D37" s="9" t="n">
        <v>0</v>
      </c>
    </row>
    <row r="38" customFormat="false" ht="13.8" hidden="false" customHeight="false" outlineLevel="0" collapsed="false">
      <c r="A38" s="7"/>
      <c r="B38" s="54" t="s">
        <v>29</v>
      </c>
      <c r="C38" s="9" t="n">
        <v>0</v>
      </c>
      <c r="D38" s="9" t="n">
        <v>0</v>
      </c>
    </row>
    <row r="39" customFormat="false" ht="13.8" hidden="false" customHeight="false" outlineLevel="0" collapsed="false">
      <c r="A39" s="7"/>
      <c r="B39" s="54" t="s">
        <v>30</v>
      </c>
      <c r="C39" s="9" t="n">
        <v>0</v>
      </c>
      <c r="D39" s="9" t="n">
        <v>0</v>
      </c>
    </row>
    <row r="40" customFormat="false" ht="13.8" hidden="false" customHeight="false" outlineLevel="0" collapsed="false">
      <c r="A40" s="7"/>
      <c r="B40" s="54" t="s">
        <v>31</v>
      </c>
      <c r="C40" s="13" t="n">
        <v>0</v>
      </c>
      <c r="D40" s="9" t="n">
        <v>0</v>
      </c>
    </row>
    <row r="41" customFormat="false" ht="13.8" hidden="false" customHeight="false" outlineLevel="0" collapsed="false">
      <c r="A41" s="7"/>
      <c r="B41" s="54" t="s">
        <v>32</v>
      </c>
      <c r="C41" s="13" t="n">
        <v>0</v>
      </c>
      <c r="D41" s="9" t="n">
        <v>0</v>
      </c>
    </row>
    <row r="42" customFormat="false" ht="13.8" hidden="false" customHeight="false" outlineLevel="0" collapsed="false">
      <c r="A42" s="7"/>
      <c r="B42" s="54" t="s">
        <v>33</v>
      </c>
      <c r="C42" s="13" t="n">
        <v>0</v>
      </c>
      <c r="D42" s="13" t="n">
        <v>94.16</v>
      </c>
    </row>
    <row r="43" customFormat="false" ht="13.8" hidden="false" customHeight="false" outlineLevel="0" collapsed="false">
      <c r="A43" s="7"/>
      <c r="B43" s="54" t="s">
        <v>34</v>
      </c>
      <c r="C43" s="13" t="n">
        <v>0</v>
      </c>
      <c r="D43" s="13" t="n">
        <v>0</v>
      </c>
    </row>
    <row r="44" customFormat="false" ht="25.2" hidden="false" customHeight="false" outlineLevel="0" collapsed="false">
      <c r="A44" s="7"/>
      <c r="B44" s="8" t="s">
        <v>79</v>
      </c>
      <c r="C44" s="13" t="n">
        <v>0</v>
      </c>
      <c r="D44" s="13" t="n">
        <f aca="false">+91.46+507</f>
        <v>598.46</v>
      </c>
    </row>
    <row r="45" customFormat="false" ht="13.8" hidden="false" customHeight="false" outlineLevel="0" collapsed="false">
      <c r="A45" s="7"/>
      <c r="B45" s="8" t="s">
        <v>80</v>
      </c>
      <c r="C45" s="13" t="n">
        <v>0</v>
      </c>
      <c r="D45" s="13" t="n">
        <v>0</v>
      </c>
    </row>
    <row r="46" customFormat="false" ht="15" hidden="false" customHeight="false" outlineLevel="0" collapsed="false">
      <c r="A46" s="7"/>
      <c r="B46" s="50" t="s">
        <v>37</v>
      </c>
      <c r="C46" s="12" t="n">
        <f aca="false">SUM(C36:C45)</f>
        <v>0</v>
      </c>
      <c r="D46" s="12" t="n">
        <f aca="false">SUM(D36:D45)</f>
        <v>692.62</v>
      </c>
    </row>
    <row r="47" customFormat="false" ht="15" hidden="false" customHeight="false" outlineLevel="0" collapsed="false">
      <c r="A47" s="7"/>
      <c r="B47" s="50" t="s">
        <v>38</v>
      </c>
      <c r="C47" s="12" t="n">
        <f aca="false">C35+C46</f>
        <v>0</v>
      </c>
      <c r="D47" s="12" t="n">
        <f aca="false">D35+D46</f>
        <v>692.62</v>
      </c>
    </row>
    <row r="48" customFormat="false" ht="15" hidden="false" customHeight="false" outlineLevel="0" collapsed="false">
      <c r="A48" s="7"/>
      <c r="B48" s="50" t="s">
        <v>39</v>
      </c>
      <c r="C48" s="12" t="n">
        <f aca="false">C23+C47</f>
        <v>18676.41</v>
      </c>
      <c r="D48" s="12" t="n">
        <f aca="false">D23+D47</f>
        <v>22013.95</v>
      </c>
    </row>
    <row r="49" customFormat="false" ht="46.9" hidden="false" customHeight="true" outlineLevel="0" collapsed="false">
      <c r="A49" s="7"/>
      <c r="B49" s="3"/>
      <c r="C49" s="4" t="n">
        <v>2016</v>
      </c>
      <c r="D49" s="4" t="n">
        <v>2023</v>
      </c>
    </row>
    <row r="50" customFormat="false" ht="15" hidden="false" customHeight="false" outlineLevel="0" collapsed="false">
      <c r="A50" s="18" t="s">
        <v>40</v>
      </c>
      <c r="B50" s="8" t="s">
        <v>41</v>
      </c>
      <c r="C50" s="14"/>
      <c r="D50" s="14"/>
    </row>
    <row r="51" customFormat="false" ht="15" hidden="false" customHeight="false" outlineLevel="0" collapsed="false">
      <c r="A51" s="18"/>
      <c r="B51" s="8" t="s">
        <v>42</v>
      </c>
      <c r="C51" s="14" t="n">
        <v>0</v>
      </c>
      <c r="D51" s="13" t="n">
        <v>0</v>
      </c>
    </row>
    <row r="52" customFormat="false" ht="15" hidden="false" customHeight="false" outlineLevel="0" collapsed="false">
      <c r="A52" s="18"/>
      <c r="B52" s="55" t="s">
        <v>81</v>
      </c>
      <c r="C52" s="56" t="n">
        <f aca="false">SUM(C50:C51)</f>
        <v>0</v>
      </c>
      <c r="D52" s="56" t="n">
        <f aca="false">SUM(D50:D51)</f>
        <v>0</v>
      </c>
    </row>
    <row r="53" customFormat="false" ht="15" hidden="false" customHeight="false" outlineLevel="0" collapsed="false">
      <c r="A53" s="18"/>
      <c r="B53" s="50" t="s">
        <v>44</v>
      </c>
      <c r="C53" s="12" t="n">
        <f aca="false">C48-C52</f>
        <v>18676.41</v>
      </c>
      <c r="D53" s="12" t="n">
        <f aca="false">D48-D52</f>
        <v>22013.95</v>
      </c>
    </row>
    <row r="54" customFormat="false" ht="46.9" hidden="false" customHeight="true" outlineLevel="0" collapsed="false">
      <c r="A54" s="18"/>
      <c r="B54" s="3"/>
      <c r="C54" s="4" t="n">
        <v>2016</v>
      </c>
      <c r="D54" s="4" t="n">
        <v>2022</v>
      </c>
    </row>
    <row r="55" customFormat="false" ht="12.75" hidden="false" customHeight="true" outlineLevel="0" collapsed="false">
      <c r="A55" s="7" t="s">
        <v>82</v>
      </c>
      <c r="B55" s="8" t="s">
        <v>83</v>
      </c>
      <c r="C55" s="14" t="n">
        <f aca="false">C53</f>
        <v>18676.41</v>
      </c>
      <c r="D55" s="14" t="n">
        <f aca="false">D53</f>
        <v>22013.95</v>
      </c>
    </row>
    <row r="56" customFormat="false" ht="15" hidden="false" customHeight="false" outlineLevel="0" collapsed="false">
      <c r="A56" s="7"/>
      <c r="B56" s="8" t="s">
        <v>84</v>
      </c>
      <c r="C56" s="13" t="n">
        <f aca="false">C22+C46</f>
        <v>0</v>
      </c>
      <c r="D56" s="13" t="n">
        <f aca="false">D22+D46</f>
        <v>1953.81</v>
      </c>
    </row>
    <row r="57" s="1" customFormat="true" ht="12.75" hidden="false" customHeight="false" outlineLevel="0" collapsed="false">
      <c r="A57" s="7"/>
      <c r="B57" s="57" t="s">
        <v>85</v>
      </c>
      <c r="C57" s="56" t="n">
        <f aca="false">C55-C56</f>
        <v>18676.41</v>
      </c>
      <c r="D57" s="56" t="n">
        <f aca="false">D55-D56</f>
        <v>20060.14</v>
      </c>
    </row>
    <row r="58" customFormat="false" ht="15" hidden="false" customHeight="false" outlineLevel="0" collapsed="false">
      <c r="A58" s="7"/>
      <c r="B58" s="8" t="s">
        <v>86</v>
      </c>
      <c r="C58" s="14" t="n">
        <v>14375.06</v>
      </c>
      <c r="D58" s="13" t="n">
        <v>11250</v>
      </c>
    </row>
    <row r="59" customFormat="false" ht="15" hidden="false" customHeight="false" outlineLevel="0" collapsed="false">
      <c r="A59" s="7"/>
      <c r="B59" s="8" t="s">
        <v>87</v>
      </c>
      <c r="C59" s="13"/>
      <c r="D59" s="13"/>
    </row>
    <row r="60" customFormat="false" ht="15" hidden="false" customHeight="false" outlineLevel="0" collapsed="false">
      <c r="A60" s="7"/>
      <c r="B60" s="8" t="s">
        <v>88</v>
      </c>
      <c r="C60" s="14" t="n">
        <v>0</v>
      </c>
      <c r="D60" s="14" t="n">
        <v>0</v>
      </c>
    </row>
    <row r="61" customFormat="false" ht="15" hidden="false" customHeight="false" outlineLevel="0" collapsed="false">
      <c r="A61" s="7"/>
      <c r="B61" s="8" t="s">
        <v>89</v>
      </c>
      <c r="C61" s="14" t="n">
        <v>0</v>
      </c>
      <c r="D61" s="13" t="n">
        <v>0</v>
      </c>
    </row>
    <row r="62" customFormat="false" ht="15" hidden="false" customHeight="false" outlineLevel="0" collapsed="false">
      <c r="A62" s="7"/>
      <c r="B62" s="50" t="s">
        <v>90</v>
      </c>
      <c r="C62" s="58" t="n">
        <f aca="false">SUM(C57:C61)</f>
        <v>33051.47</v>
      </c>
      <c r="D62" s="58" t="n">
        <f aca="false">+D57+D58+D59</f>
        <v>31310.14</v>
      </c>
    </row>
    <row r="63" customFormat="false" ht="15" hidden="false" customHeight="false" outlineLevel="0" collapsed="false">
      <c r="A63" s="7"/>
      <c r="B63" s="59" t="s">
        <v>43</v>
      </c>
      <c r="C63" s="60" t="n">
        <v>0</v>
      </c>
      <c r="D63" s="60" t="n">
        <f aca="false">+C62-D62</f>
        <v>1741.33000000001</v>
      </c>
    </row>
    <row r="64" s="28" customFormat="true" ht="12.75" hidden="false" customHeight="false" outlineLevel="0" collapsed="false">
      <c r="A64" s="61"/>
      <c r="B64" s="62"/>
      <c r="C64" s="27"/>
      <c r="D64" s="27"/>
    </row>
    <row r="65" s="28" customFormat="true" ht="12.75" hidden="false" customHeight="false" outlineLevel="0" collapsed="false">
      <c r="A65" s="61"/>
      <c r="B65" s="62"/>
      <c r="C65" s="29"/>
      <c r="D65" s="29"/>
    </row>
    <row r="66" s="28" customFormat="true" ht="12.75" hidden="false" customHeight="false" outlineLevel="0" collapsed="false">
      <c r="A66" s="61"/>
      <c r="B66" s="62"/>
      <c r="C66" s="29"/>
      <c r="D66" s="29"/>
    </row>
    <row r="67" s="28" customFormat="true" ht="12.75" hidden="false" customHeight="false" outlineLevel="0" collapsed="false">
      <c r="A67" s="61"/>
      <c r="B67" s="62"/>
      <c r="C67" s="30"/>
      <c r="D67" s="30"/>
    </row>
  </sheetData>
  <mergeCells count="5">
    <mergeCell ref="A2:A13"/>
    <mergeCell ref="A14:A23"/>
    <mergeCell ref="A25:A47"/>
    <mergeCell ref="A50:A54"/>
    <mergeCell ref="A55:A6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L1048576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A27" activeCellId="0" sqref="A27"/>
    </sheetView>
  </sheetViews>
  <sheetFormatPr defaultColWidth="8.8671875" defaultRowHeight="15" zeroHeight="false" outlineLevelRow="0" outlineLevelCol="0"/>
  <cols>
    <col collapsed="false" customWidth="true" hidden="false" outlineLevel="0" max="1" min="1" style="32" width="26.71"/>
    <col collapsed="false" customWidth="true" hidden="false" outlineLevel="0" max="2" min="2" style="32" width="12.71"/>
    <col collapsed="false" customWidth="true" hidden="false" outlineLevel="0" max="3" min="3" style="32" width="15.71"/>
    <col collapsed="false" customWidth="true" hidden="false" outlineLevel="0" max="4" min="4" style="32" width="10.99"/>
    <col collapsed="false" customWidth="false" hidden="false" outlineLevel="0" max="5" min="5" style="32" width="8.86"/>
    <col collapsed="false" customWidth="true" hidden="false" outlineLevel="0" max="6" min="6" style="32" width="9.71"/>
    <col collapsed="false" customWidth="false" hidden="false" outlineLevel="0" max="8" min="7" style="32" width="8.86"/>
    <col collapsed="false" customWidth="true" hidden="false" outlineLevel="0" max="9" min="9" style="32" width="27"/>
    <col collapsed="false" customWidth="true" hidden="false" outlineLevel="0" max="10" min="10" style="32" width="11.71"/>
    <col collapsed="false" customWidth="true" hidden="false" outlineLevel="0" max="11" min="11" style="32" width="6.28"/>
    <col collapsed="false" customWidth="false" hidden="false" outlineLevel="0" max="1013" min="12" style="32" width="8.86"/>
    <col collapsed="false" customWidth="true" hidden="false" outlineLevel="0" max="1024" min="1014" style="32" width="11.57"/>
  </cols>
  <sheetData>
    <row r="1" customFormat="false" ht="15" hidden="false" customHeight="false" outlineLevel="0" collapsed="false">
      <c r="A1" s="31" t="s">
        <v>91</v>
      </c>
    </row>
    <row r="2" customFormat="false" ht="15" hidden="false" customHeight="false" outlineLevel="0" collapsed="false">
      <c r="A2" s="32" t="s">
        <v>92</v>
      </c>
      <c r="B2" s="32" t="n">
        <v>3</v>
      </c>
      <c r="C2" s="63" t="n">
        <v>84.5</v>
      </c>
      <c r="D2" s="63" t="n">
        <f aca="false">+C2*B2</f>
        <v>253.5</v>
      </c>
    </row>
    <row r="3" customFormat="false" ht="15" hidden="false" customHeight="false" outlineLevel="0" collapsed="false">
      <c r="D3" s="63" t="n">
        <f aca="false">+D2*2</f>
        <v>507</v>
      </c>
      <c r="E3" s="32" t="s">
        <v>93</v>
      </c>
    </row>
    <row r="7" customFormat="false" ht="15" hidden="false" customHeight="false" outlineLevel="0" collapsed="false">
      <c r="A7" s="32" t="s">
        <v>94</v>
      </c>
      <c r="B7" s="32" t="s">
        <v>95</v>
      </c>
    </row>
    <row r="8" customFormat="false" ht="15" hidden="false" customHeight="false" outlineLevel="0" collapsed="false">
      <c r="A8" s="32" t="s">
        <v>96</v>
      </c>
      <c r="B8" s="64"/>
      <c r="C8" s="64"/>
      <c r="D8" s="64"/>
      <c r="E8" s="64"/>
      <c r="F8" s="65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</row>
    <row r="9" customFormat="false" ht="15" hidden="false" customHeight="false" outlineLevel="0" collapsed="false">
      <c r="A9" s="66"/>
      <c r="B9" s="67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</row>
    <row r="10" customFormat="false" ht="15" hidden="false" customHeight="true" outlineLevel="0" collapsed="false">
      <c r="A10" s="68" t="s">
        <v>97</v>
      </c>
      <c r="B10" s="69" t="n">
        <f aca="false">30558+48+60</f>
        <v>30666</v>
      </c>
      <c r="C10" s="66"/>
      <c r="D10" s="66"/>
      <c r="E10" s="66"/>
      <c r="F10" s="66"/>
      <c r="G10" s="66"/>
      <c r="H10" s="66"/>
      <c r="I10" s="70" t="s">
        <v>98</v>
      </c>
      <c r="J10" s="70"/>
      <c r="K10" s="70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</row>
    <row r="11" customFormat="false" ht="13.8" hidden="false" customHeight="false" outlineLevel="0" collapsed="false">
      <c r="A11" s="68" t="s">
        <v>99</v>
      </c>
      <c r="B11" s="69" t="n">
        <v>25733</v>
      </c>
      <c r="C11" s="66"/>
      <c r="D11" s="66"/>
      <c r="E11" s="66"/>
      <c r="F11" s="66"/>
      <c r="G11" s="66"/>
      <c r="H11" s="66"/>
      <c r="I11" s="71" t="s">
        <v>94</v>
      </c>
      <c r="J11" s="72" t="n">
        <v>72941</v>
      </c>
      <c r="K11" s="72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</row>
    <row r="12" customFormat="false" ht="13.8" hidden="false" customHeight="false" outlineLevel="0" collapsed="false">
      <c r="A12" s="68" t="s">
        <v>100</v>
      </c>
      <c r="B12" s="69" t="n">
        <v>0</v>
      </c>
      <c r="C12" s="66"/>
      <c r="D12" s="66"/>
      <c r="E12" s="66"/>
      <c r="F12" s="66"/>
      <c r="G12" s="66"/>
      <c r="H12" s="66"/>
      <c r="I12" s="73" t="n">
        <v>0.0022</v>
      </c>
      <c r="J12" s="72" t="n">
        <f aca="false">J11*I12</f>
        <v>160.4702</v>
      </c>
      <c r="K12" s="72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</row>
    <row r="13" customFormat="false" ht="13.8" hidden="false" customHeight="false" outlineLevel="0" collapsed="false">
      <c r="A13" s="68" t="s">
        <v>101</v>
      </c>
      <c r="B13" s="69" t="n">
        <v>623</v>
      </c>
      <c r="C13" s="66"/>
      <c r="D13" s="66"/>
      <c r="E13" s="66"/>
      <c r="F13" s="66"/>
      <c r="G13" s="66"/>
      <c r="H13" s="66"/>
      <c r="I13" s="73" t="s">
        <v>102</v>
      </c>
      <c r="J13" s="72" t="n">
        <f aca="false">J12</f>
        <v>160.4702</v>
      </c>
      <c r="K13" s="72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</row>
    <row r="14" customFormat="false" ht="13.8" hidden="false" customHeight="false" outlineLevel="0" collapsed="false">
      <c r="A14" s="68" t="s">
        <v>103</v>
      </c>
      <c r="B14" s="69" t="n">
        <v>0</v>
      </c>
      <c r="C14" s="66"/>
      <c r="D14" s="66"/>
      <c r="E14" s="66"/>
      <c r="F14" s="66"/>
      <c r="G14" s="66"/>
      <c r="H14" s="66"/>
      <c r="I14" s="74"/>
      <c r="J14" s="75" t="s">
        <v>104</v>
      </c>
      <c r="K14" s="75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</row>
    <row r="15" customFormat="false" ht="25.2" hidden="false" customHeight="false" outlineLevel="0" collapsed="false">
      <c r="A15" s="68" t="s">
        <v>105</v>
      </c>
      <c r="B15" s="69" t="n">
        <v>9231</v>
      </c>
      <c r="C15" s="66"/>
      <c r="D15" s="66"/>
      <c r="E15" s="66"/>
      <c r="F15" s="66"/>
      <c r="G15" s="66"/>
      <c r="H15" s="66"/>
      <c r="I15" s="76" t="s">
        <v>106</v>
      </c>
      <c r="J15" s="77" t="n">
        <v>15638.5</v>
      </c>
      <c r="K15" s="78" t="n">
        <f aca="false">J15/(J15+J16)</f>
        <v>0.569947336771325</v>
      </c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</row>
    <row r="16" customFormat="false" ht="13.8" hidden="false" customHeight="false" outlineLevel="0" collapsed="false">
      <c r="A16" s="68" t="s">
        <v>107</v>
      </c>
      <c r="B16" s="69" t="n">
        <v>2190</v>
      </c>
      <c r="C16" s="66"/>
      <c r="D16" s="66"/>
      <c r="E16" s="66"/>
      <c r="F16" s="66"/>
      <c r="G16" s="66"/>
      <c r="H16" s="66"/>
      <c r="I16" s="76" t="s">
        <v>108</v>
      </c>
      <c r="J16" s="77" t="n">
        <v>11800</v>
      </c>
      <c r="K16" s="78" t="n">
        <f aca="false">J16/(J15+J16)</f>
        <v>0.430052663228675</v>
      </c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</row>
    <row r="17" customFormat="false" ht="13.8" hidden="false" customHeight="false" outlineLevel="0" collapsed="false">
      <c r="A17" s="68" t="s">
        <v>109</v>
      </c>
      <c r="B17" s="69" t="n">
        <v>2079</v>
      </c>
      <c r="C17" s="66"/>
      <c r="D17" s="66"/>
      <c r="E17" s="66"/>
      <c r="F17" s="66"/>
      <c r="G17" s="66"/>
      <c r="H17" s="66"/>
      <c r="I17" s="79"/>
      <c r="J17" s="80" t="s">
        <v>110</v>
      </c>
      <c r="K17" s="80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  <c r="IH17" s="66"/>
      <c r="II17" s="66"/>
      <c r="IJ17" s="66"/>
      <c r="IK17" s="66"/>
      <c r="IL17" s="66"/>
    </row>
    <row r="18" customFormat="false" ht="25.2" hidden="false" customHeight="false" outlineLevel="0" collapsed="false">
      <c r="A18" s="68" t="s">
        <v>111</v>
      </c>
      <c r="B18" s="69" t="n">
        <v>0</v>
      </c>
      <c r="C18" s="66"/>
      <c r="D18" s="66"/>
      <c r="E18" s="66"/>
      <c r="F18" s="66"/>
      <c r="G18" s="66"/>
      <c r="H18" s="66"/>
      <c r="I18" s="81" t="s">
        <v>112</v>
      </c>
      <c r="J18" s="82" t="n">
        <f aca="false">J13*K15</f>
        <v>91.4595631211619</v>
      </c>
      <c r="K18" s="82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</row>
    <row r="19" customFormat="false" ht="13.8" hidden="false" customHeight="false" outlineLevel="0" collapsed="false">
      <c r="A19" s="68" t="s">
        <v>113</v>
      </c>
      <c r="B19" s="69" t="n">
        <v>2419</v>
      </c>
      <c r="C19" s="66"/>
      <c r="D19" s="66"/>
      <c r="E19" s="66"/>
      <c r="F19" s="66"/>
      <c r="G19" s="66"/>
      <c r="H19" s="66"/>
      <c r="I19" s="81" t="s">
        <v>114</v>
      </c>
      <c r="J19" s="83" t="n">
        <f aca="false">J13*K16</f>
        <v>69.0106368788381</v>
      </c>
      <c r="K19" s="83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</row>
    <row r="20" customFormat="false" ht="15" hidden="false" customHeight="false" outlineLevel="0" collapsed="false">
      <c r="B20" s="69" t="n">
        <f aca="false">SUM(B10:B19)</f>
        <v>72941</v>
      </c>
      <c r="C20" s="84" t="n">
        <f aca="false">+B20*0.22%</f>
        <v>160.4702</v>
      </c>
      <c r="D20" s="32" t="n">
        <v>0.22</v>
      </c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</row>
    <row r="21" customFormat="false" ht="15" hidden="false" customHeight="false" outlineLevel="0" collapsed="false">
      <c r="C21" s="85" t="n">
        <f aca="false">+B20*0.55%</f>
        <v>401.1755</v>
      </c>
      <c r="D21" s="86" t="n">
        <v>0.55</v>
      </c>
      <c r="E21" s="86" t="s">
        <v>115</v>
      </c>
    </row>
    <row r="25" customFormat="false" ht="15" hidden="false" customHeight="false" outlineLevel="0" collapsed="false">
      <c r="A25" s="38" t="n">
        <v>0</v>
      </c>
      <c r="B25" s="87" t="s">
        <v>55</v>
      </c>
    </row>
    <row r="26" customFormat="false" ht="15" hidden="false" customHeight="false" outlineLevel="0" collapsed="false">
      <c r="A26" s="32" t="n">
        <f aca="false">+48/12</f>
        <v>4</v>
      </c>
      <c r="B26" s="87" t="s">
        <v>56</v>
      </c>
    </row>
    <row r="27" customFormat="false" ht="15" hidden="false" customHeight="false" outlineLevel="0" collapsed="false">
      <c r="A27" s="41" t="n">
        <f aca="false">+A25/A26</f>
        <v>0</v>
      </c>
      <c r="B27" s="87" t="s">
        <v>58</v>
      </c>
    </row>
    <row r="28" customFormat="false" ht="15" hidden="false" customHeight="false" outlineLevel="0" collapsed="false">
      <c r="A28" s="41"/>
      <c r="B28" s="87"/>
    </row>
    <row r="29" customFormat="false" ht="15" hidden="false" customHeight="false" outlineLevel="0" collapsed="false">
      <c r="A29" s="41"/>
      <c r="B29" s="87"/>
    </row>
    <row r="30" customFormat="false" ht="15" hidden="false" customHeight="false" outlineLevel="0" collapsed="false">
      <c r="A30" s="40" t="n">
        <v>2</v>
      </c>
      <c r="B30" s="87" t="s">
        <v>116</v>
      </c>
    </row>
    <row r="31" customFormat="false" ht="15" hidden="false" customHeight="false" outlineLevel="0" collapsed="false">
      <c r="A31" s="40" t="n">
        <f aca="false">+A30-A26</f>
        <v>-2</v>
      </c>
      <c r="B31" s="87" t="s">
        <v>61</v>
      </c>
    </row>
    <row r="32" customFormat="false" ht="15" hidden="false" customHeight="false" outlineLevel="0" collapsed="false">
      <c r="A32" s="41" t="n">
        <v>0</v>
      </c>
      <c r="B32" s="87" t="s">
        <v>117</v>
      </c>
    </row>
    <row r="33" customFormat="false" ht="15" hidden="false" customHeight="false" outlineLevel="0" collapsed="false">
      <c r="A33" s="37"/>
      <c r="B33" s="41"/>
      <c r="C33" s="37"/>
      <c r="D33" s="37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8">
    <mergeCell ref="I10:K10"/>
    <mergeCell ref="J11:K11"/>
    <mergeCell ref="J12:K12"/>
    <mergeCell ref="J13:K13"/>
    <mergeCell ref="J14:K14"/>
    <mergeCell ref="J17:K17"/>
    <mergeCell ref="J18:K18"/>
    <mergeCell ref="J19:K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2"/>
  <sheetViews>
    <sheetView showFormulas="false" showGridLines="true" showRowColHeaders="true" showZeros="true" rightToLeft="false" tabSelected="false" showOutlineSymbols="true" defaultGridColor="true" view="normal" topLeftCell="B10" colorId="64" zoomScale="100" zoomScaleNormal="100" zoomScalePageLayoutView="100" workbookViewId="0">
      <selection pane="topLeft" activeCell="C8" activeCellId="0" sqref="C8"/>
    </sheetView>
  </sheetViews>
  <sheetFormatPr defaultColWidth="8.578125" defaultRowHeight="15.75" zeroHeight="false" outlineLevelRow="0" outlineLevelCol="0"/>
  <cols>
    <col collapsed="false" customWidth="true" hidden="false" outlineLevel="0" max="1" min="1" style="0" width="15"/>
    <col collapsed="false" customWidth="true" hidden="false" outlineLevel="0" max="2" min="2" style="88" width="15.71"/>
    <col collapsed="false" customWidth="true" hidden="false" outlineLevel="0" max="3" min="3" style="89" width="17.29"/>
    <col collapsed="false" customWidth="true" hidden="false" outlineLevel="0" max="4" min="4" style="0" width="18.71"/>
    <col collapsed="false" customWidth="true" hidden="false" outlineLevel="0" max="5" min="5" style="0" width="19.85"/>
    <col collapsed="false" customWidth="true" hidden="false" outlineLevel="0" max="6" min="6" style="0" width="18"/>
    <col collapsed="false" customWidth="true" hidden="false" outlineLevel="0" max="8" min="7" style="0" width="16.71"/>
    <col collapsed="false" customWidth="true" hidden="false" outlineLevel="0" max="10" min="9" style="0" width="12.29"/>
    <col collapsed="false" customWidth="true" hidden="false" outlineLevel="0" max="11" min="11" style="0" width="10.42"/>
    <col collapsed="false" customWidth="true" hidden="false" outlineLevel="0" max="12" min="12" style="0" width="13.86"/>
    <col collapsed="false" customWidth="true" hidden="false" outlineLevel="0" max="13" min="13" style="0" width="10.42"/>
    <col collapsed="false" customWidth="true" hidden="false" outlineLevel="0" max="14" min="14" style="0" width="13.43"/>
    <col collapsed="false" customWidth="true" hidden="false" outlineLevel="0" max="1024" min="943" style="0" width="11.57"/>
  </cols>
  <sheetData>
    <row r="1" customFormat="false" ht="77.45" hidden="false" customHeight="true" outlineLevel="0" collapsed="false">
      <c r="B1" s="90" t="s">
        <v>118</v>
      </c>
      <c r="C1" s="90"/>
      <c r="D1" s="90"/>
      <c r="E1" s="91"/>
      <c r="M1" s="92"/>
    </row>
    <row r="2" s="96" customFormat="true" ht="130.15" hidden="false" customHeight="true" outlineLevel="0" collapsed="false">
      <c r="A2" s="93" t="s">
        <v>119</v>
      </c>
      <c r="B2" s="93" t="s">
        <v>120</v>
      </c>
      <c r="C2" s="94" t="s">
        <v>121</v>
      </c>
      <c r="D2" s="95" t="s">
        <v>122</v>
      </c>
      <c r="F2" s="97" t="s">
        <v>123</v>
      </c>
      <c r="G2" s="98" t="s">
        <v>124</v>
      </c>
      <c r="H2" s="99" t="s">
        <v>125</v>
      </c>
      <c r="M2" s="92"/>
    </row>
    <row r="3" customFormat="false" ht="15.75" hidden="false" customHeight="false" outlineLevel="0" collapsed="false">
      <c r="A3" s="100" t="s">
        <v>126</v>
      </c>
      <c r="B3" s="101" t="s">
        <v>127</v>
      </c>
      <c r="C3" s="102" t="n">
        <v>0</v>
      </c>
      <c r="D3" s="103" t="n">
        <f aca="false">($H$5-$H$3)*C3</f>
        <v>0</v>
      </c>
      <c r="E3" s="104"/>
      <c r="F3" s="101" t="s">
        <v>128</v>
      </c>
      <c r="G3" s="105" t="n">
        <v>19034.51</v>
      </c>
      <c r="H3" s="106" t="n">
        <f aca="false">G3/12*13</f>
        <v>20620.7191666667</v>
      </c>
      <c r="J3" s="107"/>
      <c r="K3" s="107"/>
      <c r="L3" s="108"/>
      <c r="M3" s="107"/>
    </row>
    <row r="4" customFormat="false" ht="15.75" hidden="false" customHeight="false" outlineLevel="0" collapsed="false">
      <c r="B4" s="101" t="s">
        <v>129</v>
      </c>
      <c r="C4" s="102" t="n">
        <v>0</v>
      </c>
      <c r="D4" s="103" t="n">
        <f aca="false">($H$5-$H$3)*C4</f>
        <v>0</v>
      </c>
      <c r="E4" s="104"/>
      <c r="F4" s="101" t="s">
        <v>130</v>
      </c>
      <c r="G4" s="105" t="n">
        <v>19335.69</v>
      </c>
      <c r="H4" s="106" t="n">
        <f aca="false">G4/12*13</f>
        <v>20946.9975</v>
      </c>
      <c r="I4" s="107"/>
      <c r="J4" s="107"/>
      <c r="K4" s="107"/>
      <c r="L4" s="108"/>
      <c r="M4" s="107"/>
    </row>
    <row r="5" customFormat="false" ht="15.75" hidden="false" customHeight="false" outlineLevel="0" collapsed="false">
      <c r="B5" s="101" t="s">
        <v>131</v>
      </c>
      <c r="C5" s="102" t="n">
        <v>0</v>
      </c>
      <c r="D5" s="103" t="n">
        <f aca="false">($H$5-$H$3)*C5</f>
        <v>0</v>
      </c>
      <c r="E5" s="104"/>
      <c r="F5" s="101" t="s">
        <v>127</v>
      </c>
      <c r="G5" s="105" t="n">
        <v>20072.88</v>
      </c>
      <c r="H5" s="106" t="n">
        <f aca="false">G5/12*13</f>
        <v>21745.62</v>
      </c>
      <c r="I5" s="107" t="n">
        <f aca="false">+H5-H3</f>
        <v>1124.90083333333</v>
      </c>
      <c r="J5" s="107"/>
      <c r="K5" s="107"/>
      <c r="L5" s="108"/>
      <c r="M5" s="107"/>
    </row>
    <row r="6" customFormat="false" ht="15.75" hidden="false" customHeight="false" outlineLevel="0" collapsed="false">
      <c r="B6" s="101" t="s">
        <v>132</v>
      </c>
      <c r="C6" s="102" t="n">
        <v>0</v>
      </c>
      <c r="D6" s="103" t="n">
        <f aca="false">($H$5-$H$3)*C6</f>
        <v>0</v>
      </c>
      <c r="E6" s="104"/>
      <c r="F6" s="101" t="s">
        <v>129</v>
      </c>
      <c r="G6" s="105" t="n">
        <v>20364.41</v>
      </c>
      <c r="H6" s="106" t="n">
        <f aca="false">G6/12*13</f>
        <v>22061.4441666667</v>
      </c>
      <c r="I6" s="107"/>
      <c r="J6" s="107"/>
      <c r="K6" s="107"/>
      <c r="L6" s="108"/>
      <c r="M6" s="107"/>
    </row>
    <row r="7" customFormat="false" ht="15.75" hidden="false" customHeight="false" outlineLevel="0" collapsed="false">
      <c r="B7" s="101" t="s">
        <v>133</v>
      </c>
      <c r="C7" s="102" t="n">
        <v>0</v>
      </c>
      <c r="D7" s="103" t="n">
        <f aca="false">($H$5-$H$3)*C7</f>
        <v>0</v>
      </c>
      <c r="E7" s="104"/>
      <c r="F7" s="101" t="s">
        <v>131</v>
      </c>
      <c r="G7" s="105" t="n">
        <v>20692.31</v>
      </c>
      <c r="H7" s="106" t="n">
        <f aca="false">G7/12*13</f>
        <v>22416.6691666667</v>
      </c>
      <c r="I7" s="107"/>
      <c r="J7" s="107"/>
      <c r="K7" s="107"/>
      <c r="L7" s="108"/>
      <c r="M7" s="107"/>
    </row>
    <row r="8" customFormat="false" ht="15.75" hidden="false" customHeight="false" outlineLevel="0" collapsed="false">
      <c r="B8" s="101" t="s">
        <v>134</v>
      </c>
      <c r="C8" s="102" t="n">
        <v>0</v>
      </c>
      <c r="D8" s="103" t="n">
        <f aca="false">($H$5-$H$3)*C8</f>
        <v>0</v>
      </c>
      <c r="E8" s="104"/>
      <c r="F8" s="101" t="s">
        <v>132</v>
      </c>
      <c r="G8" s="105" t="n">
        <v>21055.9</v>
      </c>
      <c r="H8" s="106" t="n">
        <f aca="false">G8/12*13</f>
        <v>22810.5583333333</v>
      </c>
      <c r="I8" s="107"/>
      <c r="J8" s="107"/>
      <c r="K8" s="107"/>
      <c r="L8" s="108"/>
      <c r="M8" s="107"/>
    </row>
    <row r="9" customFormat="false" ht="13.5" hidden="false" customHeight="true" outlineLevel="0" collapsed="false">
      <c r="B9" s="101"/>
      <c r="C9" s="109"/>
      <c r="D9" s="103"/>
      <c r="E9" s="104"/>
      <c r="F9" s="101" t="s">
        <v>133</v>
      </c>
      <c r="G9" s="105" t="n">
        <v>21844.36</v>
      </c>
      <c r="H9" s="106" t="n">
        <f aca="false">G9/12*13</f>
        <v>23664.7233333333</v>
      </c>
      <c r="I9" s="107"/>
      <c r="J9" s="107"/>
      <c r="K9" s="107"/>
      <c r="L9" s="108"/>
      <c r="M9" s="107"/>
    </row>
    <row r="10" customFormat="false" ht="15.75" hidden="false" customHeight="false" outlineLevel="0" collapsed="false">
      <c r="A10" s="100" t="s">
        <v>135</v>
      </c>
      <c r="B10" s="101" t="s">
        <v>136</v>
      </c>
      <c r="C10" s="110" t="n">
        <v>0</v>
      </c>
      <c r="D10" s="103" t="n">
        <f aca="false">($H$15-$H$13)*C10</f>
        <v>0</v>
      </c>
      <c r="E10" s="104"/>
      <c r="F10" s="101" t="s">
        <v>134</v>
      </c>
      <c r="G10" s="105" t="n">
        <v>22322.36</v>
      </c>
      <c r="H10" s="106" t="n">
        <f aca="false">G10/12*13</f>
        <v>24182.5566666667</v>
      </c>
      <c r="I10" s="107"/>
      <c r="J10" s="107"/>
    </row>
    <row r="11" customFormat="false" ht="15.75" hidden="false" customHeight="false" outlineLevel="0" collapsed="false">
      <c r="B11" s="101" t="s">
        <v>137</v>
      </c>
      <c r="C11" s="110" t="n">
        <v>0</v>
      </c>
      <c r="D11" s="103" t="n">
        <f aca="false">($H$15-$H$13)*C11</f>
        <v>0</v>
      </c>
      <c r="E11" s="104"/>
      <c r="F11" s="101"/>
      <c r="G11" s="107"/>
      <c r="H11" s="106"/>
      <c r="I11" s="107"/>
      <c r="J11" s="107"/>
    </row>
    <row r="12" customFormat="false" ht="15.75" hidden="false" customHeight="false" outlineLevel="0" collapsed="false">
      <c r="B12" s="101" t="s">
        <v>138</v>
      </c>
      <c r="C12" s="111" t="n">
        <v>0</v>
      </c>
      <c r="D12" s="103" t="n">
        <f aca="false">($H$15-$H$13)*C12</f>
        <v>0</v>
      </c>
      <c r="E12" s="104"/>
      <c r="F12" s="101"/>
      <c r="G12" s="107"/>
      <c r="H12" s="106"/>
      <c r="I12" s="107"/>
      <c r="J12" s="107"/>
      <c r="K12" s="107"/>
      <c r="L12" s="108"/>
      <c r="M12" s="107"/>
    </row>
    <row r="13" customFormat="false" ht="15.75" hidden="false" customHeight="false" outlineLevel="0" collapsed="false">
      <c r="A13" s="100"/>
      <c r="B13" s="101" t="s">
        <v>139</v>
      </c>
      <c r="C13" s="111" t="n">
        <v>0</v>
      </c>
      <c r="D13" s="103" t="n">
        <f aca="false">($H$15-$H$13)*C13</f>
        <v>0</v>
      </c>
      <c r="E13" s="112"/>
      <c r="F13" s="101" t="s">
        <v>140</v>
      </c>
      <c r="G13" s="105" t="n">
        <v>23212.35</v>
      </c>
      <c r="H13" s="106" t="n">
        <f aca="false">$G13/12*13</f>
        <v>25146.7125</v>
      </c>
      <c r="I13" s="107"/>
      <c r="J13" s="107"/>
      <c r="K13" s="107"/>
      <c r="L13" s="113"/>
      <c r="M13" s="107"/>
    </row>
    <row r="14" customFormat="false" ht="15.75" hidden="false" customHeight="false" outlineLevel="0" collapsed="false">
      <c r="B14" s="101" t="s">
        <v>141</v>
      </c>
      <c r="C14" s="114" t="n">
        <v>0</v>
      </c>
      <c r="D14" s="103" t="n">
        <f aca="false">($H$15-$H$13)*C14</f>
        <v>0</v>
      </c>
      <c r="E14" s="112"/>
      <c r="F14" s="101" t="s">
        <v>142</v>
      </c>
      <c r="G14" s="105" t="n">
        <v>24307.97</v>
      </c>
      <c r="H14" s="106" t="n">
        <f aca="false">$G14/12*13</f>
        <v>26333.6341666667</v>
      </c>
      <c r="I14" s="107"/>
      <c r="J14" s="107"/>
      <c r="K14" s="107"/>
      <c r="L14" s="113"/>
      <c r="M14" s="107"/>
    </row>
    <row r="15" customFormat="false" ht="15.75" hidden="false" customHeight="false" outlineLevel="0" collapsed="false">
      <c r="B15" s="101"/>
      <c r="C15" s="102"/>
      <c r="D15" s="103"/>
      <c r="E15" s="112"/>
      <c r="F15" s="101" t="s">
        <v>136</v>
      </c>
      <c r="G15" s="105" t="n">
        <v>26553.7</v>
      </c>
      <c r="H15" s="106" t="n">
        <f aca="false">$G15/12*13</f>
        <v>28766.5083333333</v>
      </c>
      <c r="I15" s="107"/>
      <c r="J15" s="107"/>
      <c r="K15" s="107"/>
      <c r="L15" s="113"/>
      <c r="M15" s="107"/>
    </row>
    <row r="16" customFormat="false" ht="15.75" hidden="false" customHeight="false" outlineLevel="0" collapsed="false">
      <c r="B16" s="101"/>
      <c r="C16" s="102"/>
      <c r="D16" s="103"/>
      <c r="F16" s="101" t="s">
        <v>137</v>
      </c>
      <c r="G16" s="105" t="n">
        <v>27650.68</v>
      </c>
      <c r="H16" s="106" t="n">
        <f aca="false">$G16/12*13</f>
        <v>29954.9033333333</v>
      </c>
      <c r="I16" s="107"/>
      <c r="J16" s="107"/>
      <c r="K16" s="107"/>
      <c r="L16" s="113"/>
      <c r="M16" s="107"/>
    </row>
    <row r="17" customFormat="false" ht="15.75" hidden="false" customHeight="false" outlineLevel="0" collapsed="false">
      <c r="B17" s="101"/>
      <c r="C17" s="102"/>
      <c r="D17" s="103"/>
      <c r="F17" s="101" t="s">
        <v>138</v>
      </c>
      <c r="G17" s="105" t="n">
        <v>28839.46</v>
      </c>
      <c r="H17" s="106" t="n">
        <f aca="false">$G17/12*13</f>
        <v>31242.7483333333</v>
      </c>
      <c r="I17" s="107"/>
      <c r="J17" s="107"/>
      <c r="K17" s="107"/>
      <c r="L17" s="113"/>
      <c r="M17" s="107"/>
    </row>
    <row r="18" customFormat="false" ht="15.75" hidden="false" customHeight="false" outlineLevel="0" collapsed="false">
      <c r="B18" s="101"/>
      <c r="C18" s="114"/>
      <c r="D18" s="103"/>
      <c r="F18" s="101" t="s">
        <v>139</v>
      </c>
      <c r="G18" s="105" t="n">
        <v>30830.2</v>
      </c>
      <c r="H18" s="106" t="n">
        <f aca="false">$G18/12*13</f>
        <v>33399.3833333333</v>
      </c>
      <c r="I18" s="107"/>
      <c r="J18" s="107"/>
    </row>
    <row r="19" customFormat="false" ht="15.75" hidden="false" customHeight="false" outlineLevel="0" collapsed="false">
      <c r="B19" s="101"/>
      <c r="C19" s="109"/>
      <c r="D19" s="103"/>
      <c r="F19" s="101" t="s">
        <v>141</v>
      </c>
      <c r="G19" s="105" t="n">
        <v>32390.2</v>
      </c>
      <c r="H19" s="106" t="n">
        <f aca="false">$G19/12*13</f>
        <v>35089.3833333333</v>
      </c>
      <c r="I19" s="107"/>
      <c r="J19" s="107"/>
      <c r="K19" s="107"/>
      <c r="L19" s="113"/>
      <c r="M19" s="107"/>
    </row>
    <row r="20" customFormat="false" ht="129" hidden="false" customHeight="true" outlineLevel="0" collapsed="false">
      <c r="B20" s="115" t="s">
        <v>143</v>
      </c>
      <c r="C20" s="116" t="n">
        <f aca="false">SUM(C3:C19)</f>
        <v>0</v>
      </c>
      <c r="D20" s="117" t="n">
        <f aca="false">SUM(D3:D19)</f>
        <v>0</v>
      </c>
      <c r="E20" s="118" t="n">
        <f aca="false">+D20/12*9</f>
        <v>0</v>
      </c>
    </row>
    <row r="21" customFormat="false" ht="85.15" hidden="false" customHeight="true" outlineLevel="0" collapsed="false">
      <c r="B21" s="119" t="s">
        <v>144</v>
      </c>
      <c r="C21" s="119"/>
      <c r="D21" s="119"/>
    </row>
    <row r="22" customFormat="false" ht="15.75" hidden="false" customHeight="false" outlineLevel="0" collapsed="false">
      <c r="E22" s="0" t="s">
        <v>145</v>
      </c>
    </row>
  </sheetData>
  <mergeCells count="4">
    <mergeCell ref="B1:D1"/>
    <mergeCell ref="E3:E12"/>
    <mergeCell ref="E13:E15"/>
    <mergeCell ref="B21:D2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LibreOffice/6.4.7.2$Windows_X86_64 LibreOffice_project/639b8ac485750d5696d7590a72ef1b496725cfb5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2012-12-19T21:39:06Z</dcterms:created>
  <dc:creator>Pierluigi</dc:creator>
  <dc:description/>
  <dc:language>it-IT</dc:language>
  <cp:lastModifiedBy/>
  <cp:lastPrinted>2019-12-30T14:48:24Z</cp:lastPrinted>
  <dcterms:modified xsi:type="dcterms:W3CDTF">2023-08-11T10:25:01Z</dcterms:modified>
  <cp:revision>50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